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45889\Desktop\_VANKO IVAN_MESTO\ROZPOČET_2020\15_HRAD_stredný_MinKultury\VO_doklady na VO\"/>
    </mc:Choice>
  </mc:AlternateContent>
  <bookViews>
    <workbookView xWindow="0" yWindow="0" windowWidth="28800" windowHeight="12435" activeTab="2"/>
  </bookViews>
  <sheets>
    <sheet name="Rekapitulácia stavby" sheetId="1" r:id="rId1"/>
    <sheet name="2020-01 - Kazematy Strený..." sheetId="3" r:id="rId2"/>
    <sheet name="2020-02 - Kazematy Stredn..." sheetId="4" r:id="rId3"/>
  </sheets>
  <definedNames>
    <definedName name="_xlnm._FilterDatabase" localSheetId="1" hidden="1">'2020-01 - Kazematy Strený...'!$C$124:$K$163</definedName>
    <definedName name="_xlnm._FilterDatabase" localSheetId="2" hidden="1">'2020-02 - Kazematy Stredn...'!$C$118:$K$135</definedName>
    <definedName name="_xlnm.Print_Titles" localSheetId="1">'2020-01 - Kazematy Strený...'!$124:$124</definedName>
    <definedName name="_xlnm.Print_Titles" localSheetId="2">'2020-02 - Kazematy Stredn...'!$118:$118</definedName>
    <definedName name="_xlnm.Print_Titles" localSheetId="0">'Rekapitulácia stavby'!$92:$92</definedName>
    <definedName name="_xlnm.Print_Area" localSheetId="1">'2020-01 - Kazematy Strený...'!$C$4:$J$76,'2020-01 - Kazematy Strený...'!$C$82:$J$106,'2020-01 - Kazematy Strený...'!$C$112:$K$163</definedName>
    <definedName name="_xlnm.Print_Area" localSheetId="2">'2020-02 - Kazematy Stredn...'!$C$4:$J$76,'2020-02 - Kazematy Stredn...'!$C$82:$J$100,'2020-02 - Kazematy Stredn...'!$C$106:$K$135</definedName>
    <definedName name="_xlnm.Print_Area" localSheetId="0">'Rekapitulácia stavby'!$D$4:$AO$76,'Rekapitulácia stavby'!$C$82:$AQ$99</definedName>
  </definedNames>
  <calcPr calcId="152511"/>
</workbook>
</file>

<file path=xl/calcChain.xml><?xml version="1.0" encoding="utf-8"?>
<calcChain xmlns="http://schemas.openxmlformats.org/spreadsheetml/2006/main">
  <c r="AY98" i="1" l="1"/>
  <c r="AX98" i="1"/>
  <c r="J37" i="4"/>
  <c r="J36" i="4"/>
  <c r="AY97" i="1" s="1"/>
  <c r="J35" i="4"/>
  <c r="AX97" i="1"/>
  <c r="BI135" i="4"/>
  <c r="BH135" i="4"/>
  <c r="BG135" i="4"/>
  <c r="BE135" i="4"/>
  <c r="T135" i="4"/>
  <c r="T134" i="4" s="1"/>
  <c r="R135" i="4"/>
  <c r="R134" i="4"/>
  <c r="P135" i="4"/>
  <c r="P134" i="4" s="1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F35" i="4" s="1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J116" i="4"/>
  <c r="J115" i="4"/>
  <c r="F113" i="4"/>
  <c r="E111" i="4"/>
  <c r="J92" i="4"/>
  <c r="J91" i="4"/>
  <c r="F89" i="4"/>
  <c r="E87" i="4"/>
  <c r="J18" i="4"/>
  <c r="E18" i="4"/>
  <c r="F116" i="4" s="1"/>
  <c r="J17" i="4"/>
  <c r="J15" i="4"/>
  <c r="E15" i="4"/>
  <c r="F115" i="4" s="1"/>
  <c r="J14" i="4"/>
  <c r="J12" i="4"/>
  <c r="J89" i="4"/>
  <c r="E7" i="4"/>
  <c r="E109" i="4"/>
  <c r="J37" i="3"/>
  <c r="J36" i="3"/>
  <c r="AY96" i="1" s="1"/>
  <c r="J35" i="3"/>
  <c r="AX96" i="1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1" i="3"/>
  <c r="BH141" i="3"/>
  <c r="BG141" i="3"/>
  <c r="BE141" i="3"/>
  <c r="T141" i="3"/>
  <c r="T140" i="3"/>
  <c r="R141" i="3"/>
  <c r="R140" i="3" s="1"/>
  <c r="P141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J122" i="3"/>
  <c r="J121" i="3"/>
  <c r="F119" i="3"/>
  <c r="E117" i="3"/>
  <c r="J92" i="3"/>
  <c r="J91" i="3"/>
  <c r="F89" i="3"/>
  <c r="E87" i="3"/>
  <c r="J18" i="3"/>
  <c r="E18" i="3"/>
  <c r="F92" i="3"/>
  <c r="J17" i="3"/>
  <c r="J15" i="3"/>
  <c r="E15" i="3"/>
  <c r="F91" i="3"/>
  <c r="J14" i="3"/>
  <c r="J12" i="3"/>
  <c r="J119" i="3"/>
  <c r="E7" i="3"/>
  <c r="E85" i="3" s="1"/>
  <c r="AY95" i="1"/>
  <c r="AX95" i="1"/>
  <c r="L90" i="1"/>
  <c r="AM90" i="1"/>
  <c r="AM89" i="1"/>
  <c r="L89" i="1"/>
  <c r="AM87" i="1"/>
  <c r="L87" i="1"/>
  <c r="L85" i="1"/>
  <c r="L84" i="1"/>
  <c r="J132" i="4"/>
  <c r="J131" i="4"/>
  <c r="J129" i="4"/>
  <c r="BK126" i="4"/>
  <c r="BK123" i="4"/>
  <c r="J160" i="3"/>
  <c r="BK157" i="3"/>
  <c r="BK155" i="3"/>
  <c r="J150" i="3"/>
  <c r="BK149" i="3"/>
  <c r="J148" i="3"/>
  <c r="J145" i="3"/>
  <c r="J137" i="3"/>
  <c r="BK135" i="3"/>
  <c r="J132" i="3"/>
  <c r="BK131" i="3"/>
  <c r="J130" i="3"/>
  <c r="J135" i="4"/>
  <c r="BK133" i="4"/>
  <c r="J125" i="4"/>
  <c r="J124" i="4"/>
  <c r="J122" i="4"/>
  <c r="BK158" i="3"/>
  <c r="J151" i="3"/>
  <c r="BK144" i="3"/>
  <c r="J138" i="3"/>
  <c r="J131" i="3"/>
  <c r="J133" i="4"/>
  <c r="BK132" i="4"/>
  <c r="J130" i="4"/>
  <c r="BK129" i="4"/>
  <c r="J128" i="4"/>
  <c r="J127" i="4"/>
  <c r="J126" i="4"/>
  <c r="BK122" i="4"/>
  <c r="BK163" i="3"/>
  <c r="BK160" i="3"/>
  <c r="J156" i="3"/>
  <c r="BK153" i="3"/>
  <c r="J152" i="3"/>
  <c r="BK151" i="3"/>
  <c r="J149" i="3"/>
  <c r="BK148" i="3"/>
  <c r="BK145" i="3"/>
  <c r="BK135" i="4"/>
  <c r="BK131" i="4"/>
  <c r="BK130" i="4"/>
  <c r="BK128" i="4"/>
  <c r="BK127" i="4"/>
  <c r="BK125" i="4"/>
  <c r="BK124" i="4"/>
  <c r="J123" i="4"/>
  <c r="J162" i="3"/>
  <c r="BK156" i="3"/>
  <c r="J155" i="3"/>
  <c r="J146" i="3"/>
  <c r="J144" i="3"/>
  <c r="BK141" i="3"/>
  <c r="J141" i="3"/>
  <c r="BK139" i="3"/>
  <c r="BK137" i="3"/>
  <c r="J134" i="3"/>
  <c r="BK132" i="3"/>
  <c r="J129" i="3"/>
  <c r="J128" i="3"/>
  <c r="J163" i="3"/>
  <c r="BK162" i="3"/>
  <c r="BK159" i="3"/>
  <c r="J158" i="3"/>
  <c r="J157" i="3"/>
  <c r="J154" i="3"/>
  <c r="J153" i="3"/>
  <c r="BK152" i="3"/>
  <c r="BK150" i="3"/>
  <c r="BK146" i="3"/>
  <c r="J135" i="3"/>
  <c r="BK130" i="3"/>
  <c r="BK129" i="3"/>
  <c r="BK128" i="3"/>
  <c r="AS94" i="1"/>
  <c r="J159" i="3"/>
  <c r="BK154" i="3"/>
  <c r="J139" i="3"/>
  <c r="BK138" i="3"/>
  <c r="BK134" i="3"/>
  <c r="BK127" i="3" l="1"/>
  <c r="BK133" i="3"/>
  <c r="J133" i="3"/>
  <c r="J99" i="3" s="1"/>
  <c r="BK136" i="3"/>
  <c r="J136" i="3"/>
  <c r="J100" i="3"/>
  <c r="BK143" i="3"/>
  <c r="T143" i="3"/>
  <c r="BK161" i="3"/>
  <c r="J161" i="3"/>
  <c r="J105" i="3" s="1"/>
  <c r="P133" i="3"/>
  <c r="R136" i="3"/>
  <c r="BK147" i="3"/>
  <c r="J147" i="3" s="1"/>
  <c r="J104" i="3" s="1"/>
  <c r="P161" i="3"/>
  <c r="P127" i="3"/>
  <c r="R133" i="3"/>
  <c r="P136" i="3"/>
  <c r="R143" i="3"/>
  <c r="T147" i="3"/>
  <c r="T121" i="4"/>
  <c r="T120" i="4" s="1"/>
  <c r="T119" i="4" s="1"/>
  <c r="R127" i="3"/>
  <c r="R126" i="3"/>
  <c r="T136" i="3"/>
  <c r="P147" i="3"/>
  <c r="R161" i="3"/>
  <c r="R121" i="4"/>
  <c r="R120" i="4" s="1"/>
  <c r="R119" i="4" s="1"/>
  <c r="T127" i="3"/>
  <c r="T126" i="3" s="1"/>
  <c r="T133" i="3"/>
  <c r="P143" i="3"/>
  <c r="P142" i="3" s="1"/>
  <c r="R147" i="3"/>
  <c r="T161" i="3"/>
  <c r="BK121" i="4"/>
  <c r="P121" i="4"/>
  <c r="P120" i="4" s="1"/>
  <c r="P119" i="4" s="1"/>
  <c r="AU97" i="1" s="1"/>
  <c r="AU98" i="1"/>
  <c r="E115" i="3"/>
  <c r="BF129" i="3"/>
  <c r="BF130" i="3"/>
  <c r="BF131" i="3"/>
  <c r="BF151" i="3"/>
  <c r="BF153" i="3"/>
  <c r="F122" i="3"/>
  <c r="BF135" i="3"/>
  <c r="BF139" i="3"/>
  <c r="BF144" i="3"/>
  <c r="BF145" i="3"/>
  <c r="BF158" i="3"/>
  <c r="BF159" i="3"/>
  <c r="BF160" i="3"/>
  <c r="BF163" i="3"/>
  <c r="BF138" i="3"/>
  <c r="BF149" i="3"/>
  <c r="BF150" i="3"/>
  <c r="F91" i="4"/>
  <c r="J113" i="4"/>
  <c r="BF122" i="4"/>
  <c r="BF127" i="4"/>
  <c r="BF128" i="4"/>
  <c r="BF132" i="4"/>
  <c r="F121" i="3"/>
  <c r="BF152" i="3"/>
  <c r="BF155" i="3"/>
  <c r="BF129" i="4"/>
  <c r="BF130" i="4"/>
  <c r="J89" i="3"/>
  <c r="BF128" i="3"/>
  <c r="BF132" i="3"/>
  <c r="BF146" i="3"/>
  <c r="BF148" i="3"/>
  <c r="BF157" i="3"/>
  <c r="F92" i="4"/>
  <c r="BF123" i="4"/>
  <c r="BF124" i="4"/>
  <c r="BF126" i="4"/>
  <c r="BF131" i="4"/>
  <c r="BF135" i="4"/>
  <c r="BB97" i="1"/>
  <c r="BF134" i="3"/>
  <c r="BF137" i="3"/>
  <c r="BF141" i="3"/>
  <c r="BF154" i="3"/>
  <c r="BF156" i="3"/>
  <c r="BF162" i="3"/>
  <c r="BK140" i="3"/>
  <c r="J140" i="3"/>
  <c r="J101" i="3" s="1"/>
  <c r="E85" i="4"/>
  <c r="BF125" i="4"/>
  <c r="BF133" i="4"/>
  <c r="BK134" i="4"/>
  <c r="J134" i="4"/>
  <c r="J99" i="4"/>
  <c r="J33" i="3"/>
  <c r="AV96" i="1" s="1"/>
  <c r="F36" i="3"/>
  <c r="BC96" i="1"/>
  <c r="F37" i="3"/>
  <c r="BD96" i="1" s="1"/>
  <c r="F35" i="3"/>
  <c r="BB96" i="1"/>
  <c r="AZ95" i="1"/>
  <c r="AV95" i="1"/>
  <c r="F36" i="4"/>
  <c r="BC97" i="1" s="1"/>
  <c r="J33" i="4"/>
  <c r="AV97" i="1" s="1"/>
  <c r="AZ98" i="1"/>
  <c r="BC98" i="1"/>
  <c r="F33" i="3"/>
  <c r="AZ96" i="1" s="1"/>
  <c r="F37" i="4"/>
  <c r="BD97" i="1" s="1"/>
  <c r="AV98" i="1"/>
  <c r="BD95" i="1"/>
  <c r="F33" i="4"/>
  <c r="AZ97" i="1" s="1"/>
  <c r="BD98" i="1"/>
  <c r="BB95" i="1"/>
  <c r="BC95" i="1"/>
  <c r="BB98" i="1"/>
  <c r="BK120" i="4" l="1"/>
  <c r="BK119" i="4"/>
  <c r="J119" i="4"/>
  <c r="J96" i="4"/>
  <c r="BK142" i="3"/>
  <c r="J142" i="3"/>
  <c r="J102" i="3" s="1"/>
  <c r="BK126" i="3"/>
  <c r="J126" i="3" s="1"/>
  <c r="J97" i="3" s="1"/>
  <c r="R142" i="3"/>
  <c r="R125" i="3"/>
  <c r="T142" i="3"/>
  <c r="T125" i="3"/>
  <c r="AU95" i="1"/>
  <c r="P126" i="3"/>
  <c r="P125" i="3"/>
  <c r="AU96" i="1" s="1"/>
  <c r="J127" i="3"/>
  <c r="J98" i="3"/>
  <c r="J121" i="4"/>
  <c r="J98" i="4"/>
  <c r="J143" i="3"/>
  <c r="J103" i="3"/>
  <c r="BD94" i="1"/>
  <c r="W33" i="1" s="1"/>
  <c r="J34" i="3"/>
  <c r="AW96" i="1" s="1"/>
  <c r="AT96" i="1" s="1"/>
  <c r="F34" i="3"/>
  <c r="BA96" i="1"/>
  <c r="BA95" i="1"/>
  <c r="J34" i="4"/>
  <c r="AW97" i="1"/>
  <c r="AT97" i="1" s="1"/>
  <c r="AW95" i="1"/>
  <c r="AT95" i="1" s="1"/>
  <c r="BB94" i="1"/>
  <c r="AX94" i="1" s="1"/>
  <c r="BC94" i="1"/>
  <c r="W32" i="1" s="1"/>
  <c r="AZ94" i="1"/>
  <c r="AV94" i="1" s="1"/>
  <c r="AW98" i="1"/>
  <c r="AT98" i="1" s="1"/>
  <c r="F34" i="4"/>
  <c r="BA97" i="1"/>
  <c r="BA98" i="1"/>
  <c r="BK125" i="3" l="1"/>
  <c r="J125" i="3" s="1"/>
  <c r="J30" i="3" s="1"/>
  <c r="AG96" i="1" s="1"/>
  <c r="AN96" i="1" s="1"/>
  <c r="J120" i="4"/>
  <c r="J97" i="4" s="1"/>
  <c r="AU94" i="1"/>
  <c r="W31" i="1"/>
  <c r="BA94" i="1"/>
  <c r="AW94" i="1" s="1"/>
  <c r="AY94" i="1"/>
  <c r="J30" i="4"/>
  <c r="AG97" i="1" s="1"/>
  <c r="AN97" i="1" s="1"/>
  <c r="J96" i="3" l="1"/>
  <c r="J39" i="4"/>
  <c r="J39" i="3"/>
  <c r="AT94" i="1"/>
  <c r="AG94" i="1" l="1"/>
  <c r="AK26" i="1" s="1"/>
</calcChain>
</file>

<file path=xl/sharedStrings.xml><?xml version="1.0" encoding="utf-8"?>
<sst xmlns="http://schemas.openxmlformats.org/spreadsheetml/2006/main" count="1058" uniqueCount="302">
  <si>
    <t>Export Komplet</t>
  </si>
  <si>
    <t/>
  </si>
  <si>
    <t>2.0</t>
  </si>
  <si>
    <t>False</t>
  </si>
  <si>
    <t>{7d3552cc-6c7c-411f-b565-9d8add1c5cbd}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</si>
  <si>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</si>
  <si>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</si>
  <si>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</si>
  <si>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</si>
  <si>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</si>
  <si>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</si>
  <si>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</si>
  <si>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2019/010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</si>
  <si>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</si>
  <si>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</si>
  <si>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Záchranné, konzervačné a rekonštrukčné stavebné  práce na Fiľakovskom hrade</t>
  </si>
  <si>
    <t>JKSO:</t>
  </si>
  <si>
    <t>KS:</t>
  </si>
  <si>
    <t>Miesto:</t>
  </si>
  <si>
    <t xml:space="preserve">Hrad Fiľakovo </t>
  </si>
  <si>
    <t>Dátum:</t>
  </si>
  <si>
    <t>13. 5. 2020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</si>
  <si>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</si>
  <si>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</si>
  <si>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</si>
  <si>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</si>
  <si>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</si>
  <si>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</si>
  <si>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</si>
  <si>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 xml:space="preserve">Ing. arch. Peter Nižňanský, r.č.1838AA   </t>
  </si>
  <si>
    <t>True</t>
  </si>
  <si>
    <t>0,01</t>
  </si>
  <si>
    <t>Spracovateľ:</t>
  </si>
  <si>
    <t xml:space="preserve">Ján Antošík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</si>
  <si>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</si>
  <si>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</si>
  <si>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</si>
  <si>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</si>
  <si>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</si>
  <si>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</si>
  <si>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</si>
  <si>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</si>
  <si>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</si>
  <si>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</si>
  <si>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</si>
  <si>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</si>
  <si>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</si>
  <si>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</si>
  <si>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</si>
  <si>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</si>
  <si>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</si>
  <si>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</si>
  <si>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</si>
  <si>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</si>
  <si>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</si>
  <si>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</si>
  <si>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</si>
  <si>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</si>
  <si>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</si>
  <si>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</si>
  <si>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</si>
  <si>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</si>
  <si>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</si>
  <si>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</si>
  <si>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</si>
  <si>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</si>
  <si>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</si>
  <si>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</si>
  <si>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</si>
  <si>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</si>
  <si>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</si>
  <si>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</si>
  <si>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</si>
  <si>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</si>
  <si>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</si>
  <si>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</si>
  <si>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</si>
  <si>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</si>
  <si>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</si>
  <si>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</si>
  <si>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</si>
  <si>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</si>
  <si>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{4a55f1c9-830c-4ce1-a9d7-b3e2859e80c2}</t>
  </si>
  <si>
    <t>2020/01</t>
  </si>
  <si>
    <t xml:space="preserve">Kazematy Strený hrad - Stvebné a statické práce </t>
  </si>
  <si>
    <t>{9e02f093-4ce3-43d7-9183-1b5aeecb2a58}</t>
  </si>
  <si>
    <t>2020/02</t>
  </si>
  <si>
    <t xml:space="preserve">Kazematy Stredný hrad - zemné práce 20% z celkového rozsahu prác </t>
  </si>
  <si>
    <t>{f08818b7-b460-4ff9-8fd2-f9a543566d62}</t>
  </si>
  <si>
    <t>{6772d007-2f7f-41c9-b69d-64a9b1bce48a}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</si>
  <si>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</si>
  <si>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</si>
  <si>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</si>
  <si>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</si>
  <si>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</si>
  <si>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</si>
  <si>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</si>
  <si>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</si>
  <si>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</si>
  <si>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</si>
  <si>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</si>
  <si>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</si>
  <si>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</si>
  <si>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</si>
  <si>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</si>
  <si>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</si>
  <si>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</si>
  <si>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</si>
  <si>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</si>
  <si>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</si>
  <si>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</si>
  <si>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</si>
  <si>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</si>
  <si>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</si>
  <si>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</si>
  <si>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</si>
  <si>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m3</t>
  </si>
  <si>
    <t>4</t>
  </si>
  <si>
    <t>2</t>
  </si>
  <si>
    <t>3</t>
  </si>
  <si>
    <t>5</t>
  </si>
  <si>
    <t>6</t>
  </si>
  <si>
    <t>7</t>
  </si>
  <si>
    <t>m2</t>
  </si>
  <si>
    <t>8</t>
  </si>
  <si>
    <t>9</t>
  </si>
  <si>
    <t>10</t>
  </si>
  <si>
    <t>11</t>
  </si>
  <si>
    <t>12</t>
  </si>
  <si>
    <t>13</t>
  </si>
  <si>
    <t>14</t>
  </si>
  <si>
    <t>162201102</t>
  </si>
  <si>
    <t>Vodorovné premiestnenie výkopku z horniny 1-4 nad 20-50m</t>
  </si>
  <si>
    <t>15</t>
  </si>
  <si>
    <t>16</t>
  </si>
  <si>
    <t>17</t>
  </si>
  <si>
    <t>18</t>
  </si>
  <si>
    <t>M</t>
  </si>
  <si>
    <t>t</t>
  </si>
  <si>
    <t>19</t>
  </si>
  <si>
    <t>21</t>
  </si>
  <si>
    <t>22</t>
  </si>
  <si>
    <t>23</t>
  </si>
  <si>
    <t>24</t>
  </si>
  <si>
    <t>25</t>
  </si>
  <si>
    <t>26</t>
  </si>
  <si>
    <t>27</t>
  </si>
  <si>
    <t>ks</t>
  </si>
  <si>
    <t>28</t>
  </si>
  <si>
    <t>29</t>
  </si>
  <si>
    <t>m</t>
  </si>
  <si>
    <t>32</t>
  </si>
  <si>
    <t>99</t>
  </si>
  <si>
    <t>PSV</t>
  </si>
  <si>
    <t>%</t>
  </si>
  <si>
    <t>783</t>
  </si>
  <si>
    <t>783782203</t>
  </si>
  <si>
    <t>Nátery tesárskych konštrukcií povrchová impregnácia Bochemitom QB</t>
  </si>
  <si>
    <t xml:space="preserve">2020/01 - Kazematy Strený hrad - Stvebné a statické práce 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</si>
  <si>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</si>
  <si>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</si>
  <si>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</si>
  <si>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</si>
  <si>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99 - Presun hmôt HSV</t>
  </si>
  <si>
    <t>PSV - Práce a dodávky PSV</t>
  </si>
  <si>
    <t xml:space="preserve">    763 - Konštrukcie - drevostavby</t>
  </si>
  <si>
    <t xml:space="preserve">    767 - Konštrukcie doplnkové kovové</t>
  </si>
  <si>
    <t xml:space="preserve">    783 - Dokončovacie práce - nátery</t>
  </si>
  <si>
    <t>Práce a dodávky HSV</t>
  </si>
  <si>
    <t>Zakladanie</t>
  </si>
  <si>
    <t>275313612</t>
  </si>
  <si>
    <t>Betón základových pätiek, prostý tr. C 20/25</t>
  </si>
  <si>
    <t>-1246248818</t>
  </si>
  <si>
    <t>279232511</t>
  </si>
  <si>
    <t>Postupné podmurovanie základného muriva akýmikoľvek pálenými tehlami P200 alebo P350 na maltu</t>
  </si>
  <si>
    <t>-1941191465</t>
  </si>
  <si>
    <t>27929881.1</t>
  </si>
  <si>
    <t>Podmurovanie a domurovanie v murive základovom a nadzákladovom-kameňom</t>
  </si>
  <si>
    <t>-952538777</t>
  </si>
  <si>
    <t>289211111</t>
  </si>
  <si>
    <t>Doplnenie skal.steny, kam.muriva kameňom  dostupným z odkopov, tvarovanie, vrátane škárovania váp.maltou</t>
  </si>
  <si>
    <t>1878082228</t>
  </si>
  <si>
    <t>289472213</t>
  </si>
  <si>
    <t>Jednovrstv. hĺbkové škárovanie záklenkov z lomového kameňa nad 30mm hrubého - maltou vápennou</t>
  </si>
  <si>
    <t>-1520305185</t>
  </si>
  <si>
    <t>Zvislé a kompletné konštrukcie</t>
  </si>
  <si>
    <t>317944311</t>
  </si>
  <si>
    <t>Valcované nosníky dodatočne osadzované do pripravených otvorov bez zamurovania hláv do č.12</t>
  </si>
  <si>
    <t>1518793350</t>
  </si>
  <si>
    <t>317944313</t>
  </si>
  <si>
    <t>Valcované nosníky dodatočne osadzované do pripravených otvorov bez zamurovania hláv č.14 až 22</t>
  </si>
  <si>
    <t>-1953145816</t>
  </si>
  <si>
    <t>Vodorovné konštrukcie</t>
  </si>
  <si>
    <t>41138853.4</t>
  </si>
  <si>
    <t>Vytvorenie  prekladu z umelého kameňa v klenbách tehlami kamennými alebo betónovými</t>
  </si>
  <si>
    <t>892874030</t>
  </si>
  <si>
    <t>413232211</t>
  </si>
  <si>
    <t>Zamurovanie zhlavia akýmikoľvek pálenými tehlami valcovaných nosníkov, výšky do 150 mm</t>
  </si>
  <si>
    <t>278045610</t>
  </si>
  <si>
    <t>41723001.2</t>
  </si>
  <si>
    <t>Obmurovka dreveného piliera z tehál plných alebo kameňa</t>
  </si>
  <si>
    <t>979543144</t>
  </si>
  <si>
    <t>Presun hmôt HSV</t>
  </si>
  <si>
    <t>999281111</t>
  </si>
  <si>
    <t>Presun hmôt pre opravy a údržbu objektov vrátane vonkajších plášťov výšky do 25 m</t>
  </si>
  <si>
    <t>-498943666</t>
  </si>
  <si>
    <t>Práce a dodávky PSV</t>
  </si>
  <si>
    <t>763</t>
  </si>
  <si>
    <t>Konštrukcie - drevostavby</t>
  </si>
  <si>
    <t>763712213</t>
  </si>
  <si>
    <t>Montáž zvislej konštrukcie - plnostenné stľpy prierezovej plochy nad 500  cm2</t>
  </si>
  <si>
    <t>994738105</t>
  </si>
  <si>
    <t>6055739810</t>
  </si>
  <si>
    <t>Hranol dubový akosť II 250x250mm</t>
  </si>
  <si>
    <t>1076413868</t>
  </si>
  <si>
    <t>998763201</t>
  </si>
  <si>
    <t>Presun hmôt pre drevostavby v objektoch výšky do 12 m</t>
  </si>
  <si>
    <t>1048625991</t>
  </si>
  <si>
    <t>767</t>
  </si>
  <si>
    <t>Konštrukcie doplnkové kovové</t>
  </si>
  <si>
    <t>767162151</t>
  </si>
  <si>
    <t>Montáž zábradlia rovného z profilovej ocele , osadzované do muriva</t>
  </si>
  <si>
    <t>1344036451</t>
  </si>
  <si>
    <t>767162210</t>
  </si>
  <si>
    <t>Montáž zábradlia rovného z profilovej ocele na oceľovú konštrukciu, s hmotnosťou 1m do 20 kg</t>
  </si>
  <si>
    <t>986693121</t>
  </si>
  <si>
    <t>5539153200</t>
  </si>
  <si>
    <t>Zábradlie oceľové s výplňou z vodorovných oceľových tyčí , s protikoróznym náterom</t>
  </si>
  <si>
    <t>-1809590794</t>
  </si>
  <si>
    <t>767211111</t>
  </si>
  <si>
    <t>Montáž schodov rovných a podiest, osadených na oceľovú konštrukciu skrutkovaním</t>
  </si>
  <si>
    <t>-1546287377</t>
  </si>
  <si>
    <t>4249547007</t>
  </si>
  <si>
    <t>Schodiskový stupeň , s protisklzovou úpravou zvárané pororošty Tenzona, typové oko SP3032, nosný pás 30x4mm, žiarový pozink, rozmer 240x800mm</t>
  </si>
  <si>
    <t>655298773</t>
  </si>
  <si>
    <t>76759111.0</t>
  </si>
  <si>
    <t>Montáž podlahových konštrukcií  s nosným oceľovým roštom systém SP Perfora</t>
  </si>
  <si>
    <t>-1797942261</t>
  </si>
  <si>
    <t>4249547008</t>
  </si>
  <si>
    <t>Podlahový rošt , s protisklzovou úpravou  zvárané pororošty Tenzona, typové oko SP3032, nosný pás 30x4mm, žiarový pozink, rozmer 1320x2010mm</t>
  </si>
  <si>
    <t>974201294</t>
  </si>
  <si>
    <t>767991912.R</t>
  </si>
  <si>
    <t>Ostatné opravy - žiarové zinkovnie oceľových konštrukcií</t>
  </si>
  <si>
    <t>1407808829</t>
  </si>
  <si>
    <t>767995101</t>
  </si>
  <si>
    <t>Montáž ostatných atypických kovových stavebných doplnkových konštrukcií do 5 kg</t>
  </si>
  <si>
    <t>kg</t>
  </si>
  <si>
    <t>-464826687</t>
  </si>
  <si>
    <t>767995104</t>
  </si>
  <si>
    <t>Montáž ostatných atypických kovových stavebných doplnkových konštrukcií nad 20 do 50 kg</t>
  </si>
  <si>
    <t>-725802611</t>
  </si>
  <si>
    <t>1323105200</t>
  </si>
  <si>
    <t>Tyč oceľová prierezu L  40x40x3 mm</t>
  </si>
  <si>
    <t>-1061658984</t>
  </si>
  <si>
    <t>1338332000</t>
  </si>
  <si>
    <t>Tyče oceľové stredné prierezu IPE 140 mm</t>
  </si>
  <si>
    <t>-557471230</t>
  </si>
  <si>
    <t>998767203</t>
  </si>
  <si>
    <t>Presun hmôt pre kovové stavebné doplnkové konštrukcie v objektoch výšky nad 12 do 24 m</t>
  </si>
  <si>
    <t>-1923404349</t>
  </si>
  <si>
    <t>Dokončovacie práce - nátery</t>
  </si>
  <si>
    <t>783241001</t>
  </si>
  <si>
    <t>Nátery kovových stavebných doplnkových konštrukcií reaktívne jednonásobné - 35µm</t>
  </si>
  <si>
    <t>-1664668823</t>
  </si>
  <si>
    <t>1137092771</t>
  </si>
  <si>
    <t xml:space="preserve">2020/02 - Kazematy Stredný hrad - zemné práce 20% z celkového rozsahu prác </t>
  </si>
  <si>
    <t>122301101</t>
  </si>
  <si>
    <t>Odkopávka a prekopávka nezapažená v hornine 4, do 100 m3</t>
  </si>
  <si>
    <t>1703521895</t>
  </si>
  <si>
    <t>122301109</t>
  </si>
  <si>
    <t>Odkopávky a prekopávky nezapažené. Príplatok za lepivosť horniny 4</t>
  </si>
  <si>
    <t>-58853508</t>
  </si>
  <si>
    <t>-636004556</t>
  </si>
  <si>
    <t>171101101</t>
  </si>
  <si>
    <t>Uloženie sypaniny do násypu súdržnej horniny s mierou zhutnenia podľa Proctor-Standard na 95 %</t>
  </si>
  <si>
    <t>-1110366800</t>
  </si>
  <si>
    <t>172102101</t>
  </si>
  <si>
    <t>Zriadenie tesniacej výplne so zhutnením</t>
  </si>
  <si>
    <t>1835213623</t>
  </si>
  <si>
    <t>5812118000</t>
  </si>
  <si>
    <t>Zemina ílovitá surová</t>
  </si>
  <si>
    <t>64662360</t>
  </si>
  <si>
    <t>175101202</t>
  </si>
  <si>
    <t>Obsyp objektov sypaninou z vhodných hornín 1 až 4 s prehodením sypaniny</t>
  </si>
  <si>
    <t>1149686817</t>
  </si>
  <si>
    <t>180406111</t>
  </si>
  <si>
    <t>Založenie trávnika parkového mačinovaním v rovine alebo na svahu do 1:5</t>
  </si>
  <si>
    <t>418802474</t>
  </si>
  <si>
    <t>0057220000</t>
  </si>
  <si>
    <t>Trávnikový koberec - rolovaný</t>
  </si>
  <si>
    <t>-506539975</t>
  </si>
  <si>
    <t>181201102</t>
  </si>
  <si>
    <t>Úprava pláne v násypoch v hornine 1-4 so zhutnením</t>
  </si>
  <si>
    <t>-668692765</t>
  </si>
  <si>
    <t>182201101</t>
  </si>
  <si>
    <t>Svahovanie trvalých svahov v násype</t>
  </si>
  <si>
    <t>1084078652</t>
  </si>
  <si>
    <t>R1</t>
  </si>
  <si>
    <t>Paženie stien podľa PD Tesárske</t>
  </si>
  <si>
    <t xml:space="preserve">sub </t>
  </si>
  <si>
    <t>1883272543</t>
  </si>
  <si>
    <t>134145131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</si>
</sst>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>
      <selection activeCell="BE35" sqref="BE3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8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0" t="s">
        <v>12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7"/>
      <c r="BE5" s="197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01" t="s">
        <v>15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7"/>
      <c r="BE6" s="198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8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98"/>
      <c r="BS8" s="14" t="s">
        <v>6</v>
      </c>
    </row>
    <row r="9" spans="1:74" s="1" customFormat="1" ht="14.45" customHeight="1">
      <c r="B9" s="17"/>
      <c r="AR9" s="17"/>
      <c r="BE9" s="198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98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98"/>
      <c r="BS11" s="14" t="s">
        <v>6</v>
      </c>
    </row>
    <row r="12" spans="1:74" s="1" customFormat="1" ht="6.95" customHeight="1">
      <c r="B12" s="17"/>
      <c r="AR12" s="17"/>
      <c r="BE12" s="198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98"/>
      <c r="BS13" s="14" t="s">
        <v>6</v>
      </c>
    </row>
    <row r="14" spans="1:74" ht="12.75">
      <c r="B14" s="17"/>
      <c r="E14" s="202" t="s">
        <v>27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4" t="s">
        <v>25</v>
      </c>
      <c r="AN14" s="26" t="s">
        <v>27</v>
      </c>
      <c r="AR14" s="17"/>
      <c r="BE14" s="198"/>
      <c r="BS14" s="14" t="s">
        <v>6</v>
      </c>
    </row>
    <row r="15" spans="1:74" s="1" customFormat="1" ht="6.95" customHeight="1">
      <c r="B15" s="17"/>
      <c r="AR15" s="17"/>
      <c r="BE15" s="198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198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198"/>
      <c r="BS17" s="14" t="s">
        <v>30</v>
      </c>
    </row>
    <row r="18" spans="1:71" s="1" customFormat="1" ht="6.95" customHeight="1">
      <c r="B18" s="17"/>
      <c r="AR18" s="17"/>
      <c r="BE18" s="198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198"/>
      <c r="BS19" s="14" t="s">
        <v>31</v>
      </c>
    </row>
    <row r="20" spans="1:71" s="1" customFormat="1" ht="18.399999999999999" customHeight="1">
      <c r="B20" s="17"/>
      <c r="E20" s="22" t="s">
        <v>33</v>
      </c>
      <c r="AK20" s="24" t="s">
        <v>25</v>
      </c>
      <c r="AN20" s="22" t="s">
        <v>1</v>
      </c>
      <c r="AR20" s="17"/>
      <c r="BE20" s="198"/>
      <c r="BS20" s="14" t="s">
        <v>30</v>
      </c>
    </row>
    <row r="21" spans="1:71" s="1" customFormat="1" ht="6.95" customHeight="1">
      <c r="B21" s="17"/>
      <c r="AR21" s="17"/>
      <c r="BE21" s="198"/>
    </row>
    <row r="22" spans="1:71" s="1" customFormat="1" ht="12" customHeight="1">
      <c r="B22" s="17"/>
      <c r="D22" s="24" t="s">
        <v>34</v>
      </c>
      <c r="AR22" s="17"/>
      <c r="BE22" s="198"/>
    </row>
    <row r="23" spans="1:71" s="1" customFormat="1" ht="16.5" customHeight="1">
      <c r="B23" s="17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7"/>
      <c r="BE23" s="198"/>
    </row>
    <row r="24" spans="1:71" s="1" customFormat="1" ht="6.95" customHeight="1">
      <c r="B24" s="17"/>
      <c r="AR24" s="17"/>
      <c r="BE24" s="19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8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5">
        <f>ROUND(AG94,2)</f>
        <v>0</v>
      </c>
      <c r="AL26" s="206"/>
      <c r="AM26" s="206"/>
      <c r="AN26" s="206"/>
      <c r="AO26" s="206"/>
      <c r="AP26" s="29"/>
      <c r="AQ26" s="29"/>
      <c r="AR26" s="30"/>
      <c r="BE26" s="19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7" t="s">
        <v>36</v>
      </c>
      <c r="M28" s="207"/>
      <c r="N28" s="207"/>
      <c r="O28" s="207"/>
      <c r="P28" s="207"/>
      <c r="Q28" s="29"/>
      <c r="R28" s="29"/>
      <c r="S28" s="29"/>
      <c r="T28" s="29"/>
      <c r="U28" s="29"/>
      <c r="V28" s="29"/>
      <c r="W28" s="207" t="s">
        <v>37</v>
      </c>
      <c r="X28" s="207"/>
      <c r="Y28" s="207"/>
      <c r="Z28" s="207"/>
      <c r="AA28" s="207"/>
      <c r="AB28" s="207"/>
      <c r="AC28" s="207"/>
      <c r="AD28" s="207"/>
      <c r="AE28" s="207"/>
      <c r="AF28" s="29"/>
      <c r="AG28" s="29"/>
      <c r="AH28" s="29"/>
      <c r="AI28" s="29"/>
      <c r="AJ28" s="29"/>
      <c r="AK28" s="207" t="s">
        <v>38</v>
      </c>
      <c r="AL28" s="207"/>
      <c r="AM28" s="207"/>
      <c r="AN28" s="207"/>
      <c r="AO28" s="207"/>
      <c r="AP28" s="29"/>
      <c r="AQ28" s="29"/>
      <c r="AR28" s="30"/>
      <c r="BE28" s="198"/>
    </row>
    <row r="29" spans="1:71" s="3" customFormat="1" ht="14.45" customHeight="1">
      <c r="B29" s="34"/>
      <c r="D29" s="24" t="s">
        <v>39</v>
      </c>
      <c r="F29" s="24" t="s">
        <v>40</v>
      </c>
      <c r="L29" s="192">
        <v>0.2</v>
      </c>
      <c r="M29" s="191"/>
      <c r="N29" s="191"/>
      <c r="O29" s="191"/>
      <c r="P29" s="191"/>
      <c r="W29" s="190"/>
      <c r="X29" s="191"/>
      <c r="Y29" s="191"/>
      <c r="Z29" s="191"/>
      <c r="AA29" s="191"/>
      <c r="AB29" s="191"/>
      <c r="AC29" s="191"/>
      <c r="AD29" s="191"/>
      <c r="AE29" s="191"/>
      <c r="AK29" s="190"/>
      <c r="AL29" s="191"/>
      <c r="AM29" s="191"/>
      <c r="AN29" s="191"/>
      <c r="AO29" s="191"/>
      <c r="AR29" s="34"/>
      <c r="BE29" s="199"/>
    </row>
    <row r="30" spans="1:71" s="3" customFormat="1" ht="14.45" customHeight="1">
      <c r="B30" s="34"/>
      <c r="F30" s="24" t="s">
        <v>41</v>
      </c>
      <c r="L30" s="192">
        <v>0.2</v>
      </c>
      <c r="M30" s="191"/>
      <c r="N30" s="191"/>
      <c r="O30" s="191"/>
      <c r="P30" s="191"/>
      <c r="W30" s="190"/>
      <c r="X30" s="191"/>
      <c r="Y30" s="191"/>
      <c r="Z30" s="191"/>
      <c r="AA30" s="191"/>
      <c r="AB30" s="191"/>
      <c r="AC30" s="191"/>
      <c r="AD30" s="191"/>
      <c r="AE30" s="191"/>
      <c r="AK30" s="190"/>
      <c r="AL30" s="191"/>
      <c r="AM30" s="191"/>
      <c r="AN30" s="191"/>
      <c r="AO30" s="191"/>
      <c r="AR30" s="34"/>
      <c r="BE30" s="199"/>
    </row>
    <row r="31" spans="1:71" s="3" customFormat="1" ht="14.45" hidden="1" customHeight="1">
      <c r="B31" s="34"/>
      <c r="F31" s="24" t="s">
        <v>42</v>
      </c>
      <c r="L31" s="192">
        <v>0.2</v>
      </c>
      <c r="M31" s="191"/>
      <c r="N31" s="191"/>
      <c r="O31" s="191"/>
      <c r="P31" s="191"/>
      <c r="W31" s="190" t="e">
        <f>ROUND(BB94, 2)</f>
        <v>#REF!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4"/>
      <c r="BE31" s="199"/>
    </row>
    <row r="32" spans="1:71" s="3" customFormat="1" ht="14.45" hidden="1" customHeight="1">
      <c r="B32" s="34"/>
      <c r="F32" s="24" t="s">
        <v>43</v>
      </c>
      <c r="L32" s="192">
        <v>0.2</v>
      </c>
      <c r="M32" s="191"/>
      <c r="N32" s="191"/>
      <c r="O32" s="191"/>
      <c r="P32" s="191"/>
      <c r="W32" s="190" t="e">
        <f>ROUND(BC94, 2)</f>
        <v>#REF!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4"/>
      <c r="BE32" s="199"/>
    </row>
    <row r="33" spans="1:57" s="3" customFormat="1" ht="14.45" hidden="1" customHeight="1">
      <c r="B33" s="34"/>
      <c r="F33" s="24" t="s">
        <v>44</v>
      </c>
      <c r="L33" s="192">
        <v>0</v>
      </c>
      <c r="M33" s="191"/>
      <c r="N33" s="191"/>
      <c r="O33" s="191"/>
      <c r="P33" s="191"/>
      <c r="W33" s="190" t="e">
        <f>ROUND(BD94, 2)</f>
        <v>#REF!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4"/>
      <c r="BE33" s="19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8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96" t="s">
        <v>47</v>
      </c>
      <c r="Y35" s="194"/>
      <c r="Z35" s="194"/>
      <c r="AA35" s="194"/>
      <c r="AB35" s="194"/>
      <c r="AC35" s="37"/>
      <c r="AD35" s="37"/>
      <c r="AE35" s="37"/>
      <c r="AF35" s="37"/>
      <c r="AG35" s="37"/>
      <c r="AH35" s="37"/>
      <c r="AI35" s="37"/>
      <c r="AJ35" s="37"/>
      <c r="AK35" s="193">
        <v>0</v>
      </c>
      <c r="AL35" s="194"/>
      <c r="AM35" s="194"/>
      <c r="AN35" s="194"/>
      <c r="AO35" s="19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2019/010</v>
      </c>
      <c r="AR84" s="48"/>
    </row>
    <row r="85" spans="1:91" s="5" customFormat="1" ht="36.950000000000003" customHeight="1">
      <c r="B85" s="49"/>
      <c r="C85" s="50" t="s">
        <v>14</v>
      </c>
      <c r="L85" s="218" t="str">
        <f>K6</f>
        <v>Záchranné, konzervačné a rekonštrukčné stavebné  práce na Fiľakovskom hrade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Hrad Fiľakovo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20" t="str">
        <f>IF(AN8= "","",AN8)</f>
        <v>13. 5. 2020</v>
      </c>
      <c r="AN87" s="220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7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21" t="str">
        <f>IF(E17="","",E17)</f>
        <v xml:space="preserve">Ing. arch. Peter Nižňanský, r.č.1838AA   </v>
      </c>
      <c r="AN89" s="222"/>
      <c r="AO89" s="222"/>
      <c r="AP89" s="222"/>
      <c r="AQ89" s="29"/>
      <c r="AR89" s="30"/>
      <c r="AS89" s="223" t="s">
        <v>55</v>
      </c>
      <c r="AT89" s="22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21" t="str">
        <f>IF(E20="","",E20)</f>
        <v xml:space="preserve">Ján Antošík </v>
      </c>
      <c r="AN90" s="222"/>
      <c r="AO90" s="222"/>
      <c r="AP90" s="222"/>
      <c r="AQ90" s="29"/>
      <c r="AR90" s="30"/>
      <c r="AS90" s="225"/>
      <c r="AT90" s="22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5"/>
      <c r="AT91" s="22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13" t="s">
        <v>56</v>
      </c>
      <c r="D92" s="214"/>
      <c r="E92" s="214"/>
      <c r="F92" s="214"/>
      <c r="G92" s="214"/>
      <c r="H92" s="57"/>
      <c r="I92" s="216" t="s">
        <v>57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5" t="s">
        <v>58</v>
      </c>
      <c r="AH92" s="214"/>
      <c r="AI92" s="214"/>
      <c r="AJ92" s="214"/>
      <c r="AK92" s="214"/>
      <c r="AL92" s="214"/>
      <c r="AM92" s="214"/>
      <c r="AN92" s="216" t="s">
        <v>59</v>
      </c>
      <c r="AO92" s="214"/>
      <c r="AP92" s="217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1">
        <f>ROUND(SUM(AG95:AG98),2)</f>
        <v>0</v>
      </c>
      <c r="AH94" s="211"/>
      <c r="AI94" s="211"/>
      <c r="AJ94" s="211"/>
      <c r="AK94" s="211"/>
      <c r="AL94" s="211"/>
      <c r="AM94" s="211"/>
      <c r="AN94" s="212">
        <v>0</v>
      </c>
      <c r="AO94" s="212"/>
      <c r="AP94" s="212"/>
      <c r="AQ94" s="69" t="s">
        <v>1</v>
      </c>
      <c r="AR94" s="65"/>
      <c r="AS94" s="70">
        <f>ROUND(SUM(AS95:AS98),2)</f>
        <v>0</v>
      </c>
      <c r="AT94" s="71" t="e">
        <f>ROUND(SUM(AV94:AW94),2)</f>
        <v>#REF!</v>
      </c>
      <c r="AU94" s="72" t="e">
        <f>ROUND(SUM(AU95:AU98),5)</f>
        <v>#REF!</v>
      </c>
      <c r="AV94" s="71" t="e">
        <f>ROUND(AZ94*L29,2)</f>
        <v>#REF!</v>
      </c>
      <c r="AW94" s="71" t="e">
        <f>ROUND(BA94*L30,2)</f>
        <v>#REF!</v>
      </c>
      <c r="AX94" s="71" t="e">
        <f>ROUND(BB94*L29,2)</f>
        <v>#REF!</v>
      </c>
      <c r="AY94" s="71" t="e">
        <f>ROUND(BC94*L30,2)</f>
        <v>#REF!</v>
      </c>
      <c r="AZ94" s="71" t="e">
        <f>ROUND(SUM(AZ95:AZ98),2)</f>
        <v>#REF!</v>
      </c>
      <c r="BA94" s="71" t="e">
        <f>ROUND(SUM(BA95:BA98),2)</f>
        <v>#REF!</v>
      </c>
      <c r="BB94" s="71" t="e">
        <f>ROUND(SUM(BB95:BB98),2)</f>
        <v>#REF!</v>
      </c>
      <c r="BC94" s="71" t="e">
        <f>ROUND(SUM(BC95:BC98),2)</f>
        <v>#REF!</v>
      </c>
      <c r="BD94" s="73" t="e">
        <f>ROUND(SUM(BD95:BD98),2)</f>
        <v>#REF!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24.75" customHeight="1">
      <c r="A95" s="76" t="s">
        <v>79</v>
      </c>
      <c r="B95" s="77"/>
      <c r="C95" s="78"/>
      <c r="D95" s="210"/>
      <c r="E95" s="210"/>
      <c r="F95" s="210"/>
      <c r="G95" s="210"/>
      <c r="H95" s="210"/>
      <c r="I95" s="79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8"/>
      <c r="AH95" s="209"/>
      <c r="AI95" s="209"/>
      <c r="AJ95" s="209"/>
      <c r="AK95" s="209"/>
      <c r="AL95" s="209"/>
      <c r="AM95" s="209"/>
      <c r="AN95" s="208"/>
      <c r="AO95" s="209"/>
      <c r="AP95" s="209"/>
      <c r="AQ95" s="80" t="s">
        <v>80</v>
      </c>
      <c r="AR95" s="77"/>
      <c r="AS95" s="81">
        <v>0</v>
      </c>
      <c r="AT95" s="82" t="e">
        <f>ROUND(SUM(AV95:AW95),2)</f>
        <v>#REF!</v>
      </c>
      <c r="AU95" s="83" t="e">
        <f>#REF!</f>
        <v>#REF!</v>
      </c>
      <c r="AV95" s="82" t="e">
        <f>#REF!</f>
        <v>#REF!</v>
      </c>
      <c r="AW95" s="82" t="e">
        <f>#REF!</f>
        <v>#REF!</v>
      </c>
      <c r="AX95" s="82" t="e">
        <f>#REF!</f>
        <v>#REF!</v>
      </c>
      <c r="AY95" s="82" t="e">
        <f>#REF!</f>
        <v>#REF!</v>
      </c>
      <c r="AZ95" s="82" t="e">
        <f>#REF!</f>
        <v>#REF!</v>
      </c>
      <c r="BA95" s="82" t="e">
        <f>#REF!</f>
        <v>#REF!</v>
      </c>
      <c r="BB95" s="82" t="e">
        <f>#REF!</f>
        <v>#REF!</v>
      </c>
      <c r="BC95" s="82" t="e">
        <f>#REF!</f>
        <v>#REF!</v>
      </c>
      <c r="BD95" s="84" t="e">
        <f>#REF!</f>
        <v>#REF!</v>
      </c>
      <c r="BT95" s="85" t="s">
        <v>81</v>
      </c>
      <c r="BV95" s="85" t="s">
        <v>77</v>
      </c>
      <c r="BW95" s="85" t="s">
        <v>82</v>
      </c>
      <c r="BX95" s="85" t="s">
        <v>4</v>
      </c>
      <c r="CL95" s="85" t="s">
        <v>1</v>
      </c>
      <c r="CM95" s="85" t="s">
        <v>75</v>
      </c>
    </row>
    <row r="96" spans="1:91" s="7" customFormat="1" ht="24.75" customHeight="1">
      <c r="A96" s="76" t="s">
        <v>79</v>
      </c>
      <c r="B96" s="77"/>
      <c r="C96" s="78"/>
      <c r="D96" s="210" t="s">
        <v>83</v>
      </c>
      <c r="E96" s="210"/>
      <c r="F96" s="210"/>
      <c r="G96" s="210"/>
      <c r="H96" s="210"/>
      <c r="I96" s="79"/>
      <c r="J96" s="210" t="s">
        <v>84</v>
      </c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08">
        <f>'2020-01 - Kazematy Strený...'!J30</f>
        <v>0</v>
      </c>
      <c r="AH96" s="209"/>
      <c r="AI96" s="209"/>
      <c r="AJ96" s="209"/>
      <c r="AK96" s="209"/>
      <c r="AL96" s="209"/>
      <c r="AM96" s="209"/>
      <c r="AN96" s="208">
        <f>SUM(AG96,AT96)</f>
        <v>0</v>
      </c>
      <c r="AO96" s="209"/>
      <c r="AP96" s="209"/>
      <c r="AQ96" s="80" t="s">
        <v>80</v>
      </c>
      <c r="AR96" s="77"/>
      <c r="AS96" s="81">
        <v>0</v>
      </c>
      <c r="AT96" s="82">
        <f>ROUND(SUM(AV96:AW96),2)</f>
        <v>0</v>
      </c>
      <c r="AU96" s="83">
        <f>'2020-01 - Kazematy Strený...'!P125</f>
        <v>0</v>
      </c>
      <c r="AV96" s="82">
        <f>'2020-01 - Kazematy Strený...'!J33</f>
        <v>0</v>
      </c>
      <c r="AW96" s="82">
        <f>'2020-01 - Kazematy Strený...'!J34</f>
        <v>0</v>
      </c>
      <c r="AX96" s="82">
        <f>'2020-01 - Kazematy Strený...'!J35</f>
        <v>0</v>
      </c>
      <c r="AY96" s="82">
        <f>'2020-01 - Kazematy Strený...'!J36</f>
        <v>0</v>
      </c>
      <c r="AZ96" s="82">
        <f>'2020-01 - Kazematy Strený...'!F33</f>
        <v>0</v>
      </c>
      <c r="BA96" s="82">
        <f>'2020-01 - Kazematy Strený...'!F34</f>
        <v>0</v>
      </c>
      <c r="BB96" s="82">
        <f>'2020-01 - Kazematy Strený...'!F35</f>
        <v>0</v>
      </c>
      <c r="BC96" s="82">
        <f>'2020-01 - Kazematy Strený...'!F36</f>
        <v>0</v>
      </c>
      <c r="BD96" s="84">
        <f>'2020-01 - Kazematy Strený...'!F37</f>
        <v>0</v>
      </c>
      <c r="BT96" s="85" t="s">
        <v>81</v>
      </c>
      <c r="BV96" s="85" t="s">
        <v>77</v>
      </c>
      <c r="BW96" s="85" t="s">
        <v>85</v>
      </c>
      <c r="BX96" s="85" t="s">
        <v>4</v>
      </c>
      <c r="CL96" s="85" t="s">
        <v>1</v>
      </c>
      <c r="CM96" s="85" t="s">
        <v>75</v>
      </c>
    </row>
    <row r="97" spans="1:91" s="7" customFormat="1" ht="24.75" customHeight="1">
      <c r="A97" s="76" t="s">
        <v>79</v>
      </c>
      <c r="B97" s="77"/>
      <c r="C97" s="78"/>
      <c r="D97" s="210" t="s">
        <v>86</v>
      </c>
      <c r="E97" s="210"/>
      <c r="F97" s="210"/>
      <c r="G97" s="210"/>
      <c r="H97" s="210"/>
      <c r="I97" s="79"/>
      <c r="J97" s="210" t="s">
        <v>87</v>
      </c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08">
        <f>'2020-02 - Kazematy Stredn...'!J30</f>
        <v>0</v>
      </c>
      <c r="AH97" s="209"/>
      <c r="AI97" s="209"/>
      <c r="AJ97" s="209"/>
      <c r="AK97" s="209"/>
      <c r="AL97" s="209"/>
      <c r="AM97" s="209"/>
      <c r="AN97" s="208">
        <f>SUM(AG97,AT97)</f>
        <v>0</v>
      </c>
      <c r="AO97" s="209"/>
      <c r="AP97" s="209"/>
      <c r="AQ97" s="80" t="s">
        <v>80</v>
      </c>
      <c r="AR97" s="77"/>
      <c r="AS97" s="81">
        <v>0</v>
      </c>
      <c r="AT97" s="82">
        <f>ROUND(SUM(AV97:AW97),2)</f>
        <v>0</v>
      </c>
      <c r="AU97" s="83">
        <f>'2020-02 - Kazematy Stredn...'!P119</f>
        <v>0</v>
      </c>
      <c r="AV97" s="82">
        <f>'2020-02 - Kazematy Stredn...'!J33</f>
        <v>0</v>
      </c>
      <c r="AW97" s="82">
        <f>'2020-02 - Kazematy Stredn...'!J34</f>
        <v>0</v>
      </c>
      <c r="AX97" s="82">
        <f>'2020-02 - Kazematy Stredn...'!J35</f>
        <v>0</v>
      </c>
      <c r="AY97" s="82">
        <f>'2020-02 - Kazematy Stredn...'!J36</f>
        <v>0</v>
      </c>
      <c r="AZ97" s="82">
        <f>'2020-02 - Kazematy Stredn...'!F33</f>
        <v>0</v>
      </c>
      <c r="BA97" s="82">
        <f>'2020-02 - Kazematy Stredn...'!F34</f>
        <v>0</v>
      </c>
      <c r="BB97" s="82">
        <f>'2020-02 - Kazematy Stredn...'!F35</f>
        <v>0</v>
      </c>
      <c r="BC97" s="82">
        <f>'2020-02 - Kazematy Stredn...'!F36</f>
        <v>0</v>
      </c>
      <c r="BD97" s="84">
        <f>'2020-02 - Kazematy Stredn...'!F37</f>
        <v>0</v>
      </c>
      <c r="BT97" s="85" t="s">
        <v>81</v>
      </c>
      <c r="BV97" s="85" t="s">
        <v>77</v>
      </c>
      <c r="BW97" s="85" t="s">
        <v>88</v>
      </c>
      <c r="BX97" s="85" t="s">
        <v>4</v>
      </c>
      <c r="CL97" s="85" t="s">
        <v>1</v>
      </c>
      <c r="CM97" s="85" t="s">
        <v>75</v>
      </c>
    </row>
    <row r="98" spans="1:91" s="7" customFormat="1" ht="24.75" customHeight="1">
      <c r="A98" s="76" t="s">
        <v>79</v>
      </c>
      <c r="B98" s="77"/>
      <c r="C98" s="78"/>
      <c r="D98" s="210"/>
      <c r="E98" s="210"/>
      <c r="F98" s="210"/>
      <c r="G98" s="210"/>
      <c r="H98" s="210"/>
      <c r="I98" s="79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08"/>
      <c r="AH98" s="209"/>
      <c r="AI98" s="209"/>
      <c r="AJ98" s="209"/>
      <c r="AK98" s="209"/>
      <c r="AL98" s="209"/>
      <c r="AM98" s="209"/>
      <c r="AN98" s="208"/>
      <c r="AO98" s="209"/>
      <c r="AP98" s="209"/>
      <c r="AQ98" s="80" t="s">
        <v>80</v>
      </c>
      <c r="AR98" s="77"/>
      <c r="AS98" s="86">
        <v>0</v>
      </c>
      <c r="AT98" s="87" t="e">
        <f>ROUND(SUM(AV98:AW98),2)</f>
        <v>#REF!</v>
      </c>
      <c r="AU98" s="88" t="e">
        <f>#REF!</f>
        <v>#REF!</v>
      </c>
      <c r="AV98" s="87" t="e">
        <f>#REF!</f>
        <v>#REF!</v>
      </c>
      <c r="AW98" s="87" t="e">
        <f>#REF!</f>
        <v>#REF!</v>
      </c>
      <c r="AX98" s="87" t="e">
        <f>#REF!</f>
        <v>#REF!</v>
      </c>
      <c r="AY98" s="87" t="e">
        <f>#REF!</f>
        <v>#REF!</v>
      </c>
      <c r="AZ98" s="87" t="e">
        <f>#REF!</f>
        <v>#REF!</v>
      </c>
      <c r="BA98" s="87" t="e">
        <f>#REF!</f>
        <v>#REF!</v>
      </c>
      <c r="BB98" s="87" t="e">
        <f>#REF!</f>
        <v>#REF!</v>
      </c>
      <c r="BC98" s="87" t="e">
        <f>#REF!</f>
        <v>#REF!</v>
      </c>
      <c r="BD98" s="89" t="e">
        <f>#REF!</f>
        <v>#REF!</v>
      </c>
      <c r="BT98" s="85" t="s">
        <v>81</v>
      </c>
      <c r="BV98" s="85" t="s">
        <v>77</v>
      </c>
      <c r="BW98" s="85" t="s">
        <v>89</v>
      </c>
      <c r="BX98" s="85" t="s">
        <v>4</v>
      </c>
      <c r="CL98" s="85" t="s">
        <v>1</v>
      </c>
      <c r="CM98" s="85" t="s">
        <v>75</v>
      </c>
    </row>
    <row r="99" spans="1:91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2019-07 - Kazematy Stredn...'!C2" display="/"/>
    <hyperlink ref="A96" location="'2020-01 - Kazematy Strený...'!C2" display="/"/>
    <hyperlink ref="A97" location="'2020-02 - Kazematy Stredn...'!C2" display="/"/>
    <hyperlink ref="A98" location="'2019-08 - Kazematy Stred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90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14</v>
      </c>
      <c r="I6" s="90"/>
      <c r="L6" s="17"/>
    </row>
    <row r="7" spans="1:46" s="1" customFormat="1" ht="23.25" customHeight="1">
      <c r="B7" s="17"/>
      <c r="E7" s="228" t="str">
        <f>'Rekapitulácia stavby'!K6</f>
        <v>Záchranné, konzervačné a rekonštrukčné stavebné  práce na Fiľakovskom hrade</v>
      </c>
      <c r="F7" s="229"/>
      <c r="G7" s="229"/>
      <c r="H7" s="229"/>
      <c r="I7" s="90"/>
      <c r="L7" s="17"/>
    </row>
    <row r="8" spans="1:46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8" t="s">
        <v>158</v>
      </c>
      <c r="F9" s="227"/>
      <c r="G9" s="227"/>
      <c r="H9" s="227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9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94" t="s">
        <v>20</v>
      </c>
      <c r="J12" s="52" t="str">
        <f>'Rekapitulácia stavby'!AN8</f>
        <v>13. 5. 2020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94" t="s">
        <v>23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25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9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00"/>
      <c r="G18" s="200"/>
      <c r="H18" s="200"/>
      <c r="I18" s="9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9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9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94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33</v>
      </c>
      <c r="F24" s="29"/>
      <c r="G24" s="29"/>
      <c r="H24" s="29"/>
      <c r="I24" s="9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4" t="s">
        <v>1</v>
      </c>
      <c r="F27" s="204"/>
      <c r="G27" s="204"/>
      <c r="H27" s="204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35</v>
      </c>
      <c r="E30" s="29"/>
      <c r="F30" s="29"/>
      <c r="G30" s="29"/>
      <c r="H30" s="29"/>
      <c r="I30" s="93"/>
      <c r="J30" s="68">
        <f>ROUND(J125,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101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39</v>
      </c>
      <c r="E33" s="24" t="s">
        <v>40</v>
      </c>
      <c r="F33" s="103">
        <f>ROUND((SUM(BE125:BE163)),  2)</f>
        <v>0</v>
      </c>
      <c r="G33" s="29"/>
      <c r="H33" s="29"/>
      <c r="I33" s="104">
        <v>0.2</v>
      </c>
      <c r="J33" s="103">
        <f>ROUND(((SUM(BE125:BE163))*I33),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3">
        <f>ROUND((SUM(BF125:BF163)),  2)</f>
        <v>0</v>
      </c>
      <c r="G34" s="29"/>
      <c r="H34" s="29"/>
      <c r="I34" s="104">
        <v>0.2</v>
      </c>
      <c r="J34" s="103">
        <f>ROUND(((SUM(BF125:BF163))*I34),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3">
        <f>ROUND((SUM(BG125:BG163)),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3">
        <f>ROUND((SUM(BH125:BH163)),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3">
        <f>ROUND((SUM(BI125:BI163)),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45</v>
      </c>
      <c r="E39" s="57"/>
      <c r="F39" s="57"/>
      <c r="G39" s="107" t="s">
        <v>46</v>
      </c>
      <c r="H39" s="108" t="s">
        <v>47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114"/>
      <c r="J61" s="11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114"/>
      <c r="J76" s="11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3.25" customHeight="1">
      <c r="A85" s="29"/>
      <c r="B85" s="30"/>
      <c r="C85" s="29"/>
      <c r="D85" s="29"/>
      <c r="E85" s="228" t="str">
        <f>E7</f>
        <v>Záchranné, konzervačné a rekonštrukčné stavebné  práce na Fiľakovskom hrade</v>
      </c>
      <c r="F85" s="229"/>
      <c r="G85" s="229"/>
      <c r="H85" s="229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8" t="str">
        <f>E9</f>
        <v xml:space="preserve">2020/01 - Kazematy Strený hrad - Stvebné a statické práce </v>
      </c>
      <c r="F87" s="227"/>
      <c r="G87" s="227"/>
      <c r="H87" s="227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Hrad Fiľakovo </v>
      </c>
      <c r="G89" s="29"/>
      <c r="H89" s="29"/>
      <c r="I89" s="94" t="s">
        <v>20</v>
      </c>
      <c r="J89" s="52" t="str">
        <f>IF(J12="","",J12)</f>
        <v>13. 5. 2020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94" t="s">
        <v>28</v>
      </c>
      <c r="J91" s="27" t="str">
        <f>E21</f>
        <v xml:space="preserve">Ing. arch. Peter Nižňanský, r.č.1838AA  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94" t="s">
        <v>32</v>
      </c>
      <c r="J92" s="27" t="str">
        <f>E24</f>
        <v xml:space="preserve">Ján Antošík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93</v>
      </c>
      <c r="D94" s="105"/>
      <c r="E94" s="105"/>
      <c r="F94" s="105"/>
      <c r="G94" s="105"/>
      <c r="H94" s="105"/>
      <c r="I94" s="120"/>
      <c r="J94" s="121" t="s">
        <v>94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95</v>
      </c>
      <c r="D96" s="29"/>
      <c r="E96" s="29"/>
      <c r="F96" s="29"/>
      <c r="G96" s="29"/>
      <c r="H96" s="29"/>
      <c r="I96" s="93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1:31" s="9" customFormat="1" ht="24.95" customHeight="1">
      <c r="B97" s="123"/>
      <c r="D97" s="124" t="s">
        <v>159</v>
      </c>
      <c r="E97" s="125"/>
      <c r="F97" s="125"/>
      <c r="G97" s="125"/>
      <c r="H97" s="125"/>
      <c r="I97" s="126"/>
      <c r="J97" s="127">
        <f>J126</f>
        <v>0</v>
      </c>
      <c r="L97" s="123"/>
    </row>
    <row r="98" spans="1:31" s="10" customFormat="1" ht="19.899999999999999" customHeight="1">
      <c r="B98" s="128"/>
      <c r="D98" s="129" t="s">
        <v>160</v>
      </c>
      <c r="E98" s="130"/>
      <c r="F98" s="130"/>
      <c r="G98" s="130"/>
      <c r="H98" s="130"/>
      <c r="I98" s="131"/>
      <c r="J98" s="132">
        <f>J127</f>
        <v>0</v>
      </c>
      <c r="L98" s="128"/>
    </row>
    <row r="99" spans="1:31" s="10" customFormat="1" ht="19.899999999999999" customHeight="1">
      <c r="B99" s="128"/>
      <c r="D99" s="129" t="s">
        <v>161</v>
      </c>
      <c r="E99" s="130"/>
      <c r="F99" s="130"/>
      <c r="G99" s="130"/>
      <c r="H99" s="130"/>
      <c r="I99" s="131"/>
      <c r="J99" s="132">
        <f>J133</f>
        <v>0</v>
      </c>
      <c r="L99" s="128"/>
    </row>
    <row r="100" spans="1:31" s="10" customFormat="1" ht="19.899999999999999" customHeight="1">
      <c r="B100" s="128"/>
      <c r="D100" s="129" t="s">
        <v>162</v>
      </c>
      <c r="E100" s="130"/>
      <c r="F100" s="130"/>
      <c r="G100" s="130"/>
      <c r="H100" s="130"/>
      <c r="I100" s="131"/>
      <c r="J100" s="132">
        <f>J136</f>
        <v>0</v>
      </c>
      <c r="L100" s="128"/>
    </row>
    <row r="101" spans="1:31" s="10" customFormat="1" ht="19.899999999999999" customHeight="1">
      <c r="B101" s="128"/>
      <c r="D101" s="129" t="s">
        <v>163</v>
      </c>
      <c r="E101" s="130"/>
      <c r="F101" s="130"/>
      <c r="G101" s="130"/>
      <c r="H101" s="130"/>
      <c r="I101" s="131"/>
      <c r="J101" s="132">
        <f>J140</f>
        <v>0</v>
      </c>
      <c r="L101" s="128"/>
    </row>
    <row r="102" spans="1:31" s="9" customFormat="1" ht="24.95" customHeight="1">
      <c r="B102" s="123"/>
      <c r="D102" s="124" t="s">
        <v>164</v>
      </c>
      <c r="E102" s="125"/>
      <c r="F102" s="125"/>
      <c r="G102" s="125"/>
      <c r="H102" s="125"/>
      <c r="I102" s="126"/>
      <c r="J102" s="127">
        <f>J142</f>
        <v>0</v>
      </c>
      <c r="L102" s="123"/>
    </row>
    <row r="103" spans="1:31" s="10" customFormat="1" ht="19.899999999999999" customHeight="1">
      <c r="B103" s="128"/>
      <c r="D103" s="129" t="s">
        <v>165</v>
      </c>
      <c r="E103" s="130"/>
      <c r="F103" s="130"/>
      <c r="G103" s="130"/>
      <c r="H103" s="130"/>
      <c r="I103" s="131"/>
      <c r="J103" s="132">
        <f>J143</f>
        <v>0</v>
      </c>
      <c r="L103" s="128"/>
    </row>
    <row r="104" spans="1:31" s="10" customFormat="1" ht="19.899999999999999" customHeight="1">
      <c r="B104" s="128"/>
      <c r="D104" s="129" t="s">
        <v>166</v>
      </c>
      <c r="E104" s="130"/>
      <c r="F104" s="130"/>
      <c r="G104" s="130"/>
      <c r="H104" s="130"/>
      <c r="I104" s="131"/>
      <c r="J104" s="132">
        <f>J147</f>
        <v>0</v>
      </c>
      <c r="L104" s="128"/>
    </row>
    <row r="105" spans="1:31" s="10" customFormat="1" ht="19.899999999999999" customHeight="1">
      <c r="B105" s="128"/>
      <c r="D105" s="129" t="s">
        <v>167</v>
      </c>
      <c r="E105" s="130"/>
      <c r="F105" s="130"/>
      <c r="G105" s="130"/>
      <c r="H105" s="130"/>
      <c r="I105" s="131"/>
      <c r="J105" s="132">
        <f>J161</f>
        <v>0</v>
      </c>
      <c r="L105" s="128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117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118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99</v>
      </c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14</v>
      </c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3.25" customHeight="1">
      <c r="A115" s="29"/>
      <c r="B115" s="30"/>
      <c r="C115" s="29"/>
      <c r="D115" s="29"/>
      <c r="E115" s="228" t="str">
        <f>E7</f>
        <v>Záchranné, konzervačné a rekonštrukčné stavebné  práce na Fiľakovskom hrade</v>
      </c>
      <c r="F115" s="229"/>
      <c r="G115" s="229"/>
      <c r="H115" s="2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91</v>
      </c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218" t="str">
        <f>E9</f>
        <v xml:space="preserve">2020/01 - Kazematy Strený hrad - Stvebné a statické práce </v>
      </c>
      <c r="F117" s="227"/>
      <c r="G117" s="227"/>
      <c r="H117" s="227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F12</f>
        <v xml:space="preserve">Hrad Fiľakovo </v>
      </c>
      <c r="G119" s="29"/>
      <c r="H119" s="29"/>
      <c r="I119" s="94" t="s">
        <v>20</v>
      </c>
      <c r="J119" s="52" t="str">
        <f>IF(J12="","",J12)</f>
        <v>13. 5. 2020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40.15" customHeight="1">
      <c r="A121" s="29"/>
      <c r="B121" s="30"/>
      <c r="C121" s="24" t="s">
        <v>22</v>
      </c>
      <c r="D121" s="29"/>
      <c r="E121" s="29"/>
      <c r="F121" s="22" t="str">
        <f>E15</f>
        <v xml:space="preserve"> </v>
      </c>
      <c r="G121" s="29"/>
      <c r="H121" s="29"/>
      <c r="I121" s="94" t="s">
        <v>28</v>
      </c>
      <c r="J121" s="27" t="str">
        <f>E21</f>
        <v xml:space="preserve">Ing. arch. Peter Nižňanský, r.č.1838AA  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IF(E18="","",E18)</f>
        <v>Vyplň údaj</v>
      </c>
      <c r="G122" s="29"/>
      <c r="H122" s="29"/>
      <c r="I122" s="94" t="s">
        <v>32</v>
      </c>
      <c r="J122" s="27" t="str">
        <f>E24</f>
        <v xml:space="preserve">Ján Antošík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33"/>
      <c r="B124" s="134"/>
      <c r="C124" s="135" t="s">
        <v>100</v>
      </c>
      <c r="D124" s="136" t="s">
        <v>60</v>
      </c>
      <c r="E124" s="136" t="s">
        <v>56</v>
      </c>
      <c r="F124" s="136" t="s">
        <v>57</v>
      </c>
      <c r="G124" s="136" t="s">
        <v>101</v>
      </c>
      <c r="H124" s="136" t="s">
        <v>102</v>
      </c>
      <c r="I124" s="137" t="s">
        <v>103</v>
      </c>
      <c r="J124" s="138" t="s">
        <v>94</v>
      </c>
      <c r="K124" s="139" t="s">
        <v>104</v>
      </c>
      <c r="L124" s="140"/>
      <c r="M124" s="59" t="s">
        <v>1</v>
      </c>
      <c r="N124" s="60" t="s">
        <v>39</v>
      </c>
      <c r="O124" s="60" t="s">
        <v>105</v>
      </c>
      <c r="P124" s="60" t="s">
        <v>106</v>
      </c>
      <c r="Q124" s="60" t="s">
        <v>107</v>
      </c>
      <c r="R124" s="60" t="s">
        <v>108</v>
      </c>
      <c r="S124" s="60" t="s">
        <v>109</v>
      </c>
      <c r="T124" s="61" t="s">
        <v>110</v>
      </c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</row>
    <row r="125" spans="1:65" s="2" customFormat="1" ht="22.9" customHeight="1">
      <c r="A125" s="29"/>
      <c r="B125" s="30"/>
      <c r="C125" s="66" t="s">
        <v>95</v>
      </c>
      <c r="D125" s="29"/>
      <c r="E125" s="29"/>
      <c r="F125" s="29"/>
      <c r="G125" s="29"/>
      <c r="H125" s="29"/>
      <c r="I125" s="93"/>
      <c r="J125" s="141">
        <f>BK125</f>
        <v>0</v>
      </c>
      <c r="K125" s="29"/>
      <c r="L125" s="30"/>
      <c r="M125" s="62"/>
      <c r="N125" s="53"/>
      <c r="O125" s="63"/>
      <c r="P125" s="142">
        <f>P126+P142</f>
        <v>0</v>
      </c>
      <c r="Q125" s="63"/>
      <c r="R125" s="142">
        <f>R126+R142</f>
        <v>29.956501070981997</v>
      </c>
      <c r="S125" s="63"/>
      <c r="T125" s="143">
        <f>T126+T142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74</v>
      </c>
      <c r="AU125" s="14" t="s">
        <v>96</v>
      </c>
      <c r="BK125" s="144">
        <f>BK126+BK142</f>
        <v>0</v>
      </c>
    </row>
    <row r="126" spans="1:65" s="12" customFormat="1" ht="25.9" customHeight="1">
      <c r="B126" s="145"/>
      <c r="D126" s="146" t="s">
        <v>74</v>
      </c>
      <c r="E126" s="147" t="s">
        <v>111</v>
      </c>
      <c r="F126" s="147" t="s">
        <v>168</v>
      </c>
      <c r="I126" s="148"/>
      <c r="J126" s="149">
        <f>BK126</f>
        <v>0</v>
      </c>
      <c r="L126" s="145"/>
      <c r="M126" s="150"/>
      <c r="N126" s="151"/>
      <c r="O126" s="151"/>
      <c r="P126" s="152">
        <f>P127+P133+P136+P140</f>
        <v>0</v>
      </c>
      <c r="Q126" s="151"/>
      <c r="R126" s="152">
        <f>R127+R133+R136+R140</f>
        <v>26.324708988287998</v>
      </c>
      <c r="S126" s="151"/>
      <c r="T126" s="153">
        <f>T127+T133+T136+T140</f>
        <v>0</v>
      </c>
      <c r="AR126" s="146" t="s">
        <v>81</v>
      </c>
      <c r="AT126" s="154" t="s">
        <v>74</v>
      </c>
      <c r="AU126" s="154" t="s">
        <v>75</v>
      </c>
      <c r="AY126" s="146" t="s">
        <v>113</v>
      </c>
      <c r="BK126" s="155">
        <f>BK127+BK133+BK136+BK140</f>
        <v>0</v>
      </c>
    </row>
    <row r="127" spans="1:65" s="12" customFormat="1" ht="22.9" customHeight="1">
      <c r="B127" s="145"/>
      <c r="D127" s="146" t="s">
        <v>74</v>
      </c>
      <c r="E127" s="156" t="s">
        <v>118</v>
      </c>
      <c r="F127" s="156" t="s">
        <v>169</v>
      </c>
      <c r="I127" s="148"/>
      <c r="J127" s="157">
        <f>BK127</f>
        <v>0</v>
      </c>
      <c r="L127" s="145"/>
      <c r="M127" s="150"/>
      <c r="N127" s="151"/>
      <c r="O127" s="151"/>
      <c r="P127" s="152">
        <f>SUM(P128:P132)</f>
        <v>0</v>
      </c>
      <c r="Q127" s="151"/>
      <c r="R127" s="152">
        <f>SUM(R128:R132)</f>
        <v>25.417134988287998</v>
      </c>
      <c r="S127" s="151"/>
      <c r="T127" s="153">
        <f>SUM(T128:T132)</f>
        <v>0</v>
      </c>
      <c r="AR127" s="146" t="s">
        <v>81</v>
      </c>
      <c r="AT127" s="154" t="s">
        <v>74</v>
      </c>
      <c r="AU127" s="154" t="s">
        <v>81</v>
      </c>
      <c r="AY127" s="146" t="s">
        <v>113</v>
      </c>
      <c r="BK127" s="155">
        <f>SUM(BK128:BK132)</f>
        <v>0</v>
      </c>
    </row>
    <row r="128" spans="1:65" s="2" customFormat="1" ht="14.45" customHeight="1">
      <c r="A128" s="29"/>
      <c r="B128" s="158"/>
      <c r="C128" s="159" t="s">
        <v>149</v>
      </c>
      <c r="D128" s="159" t="s">
        <v>115</v>
      </c>
      <c r="E128" s="160" t="s">
        <v>170</v>
      </c>
      <c r="F128" s="161" t="s">
        <v>171</v>
      </c>
      <c r="G128" s="162" t="s">
        <v>116</v>
      </c>
      <c r="H128" s="163">
        <v>1.472</v>
      </c>
      <c r="I128" s="164"/>
      <c r="J128" s="163">
        <f>ROUND(I128*H128,3)</f>
        <v>0</v>
      </c>
      <c r="K128" s="165"/>
      <c r="L128" s="30"/>
      <c r="M128" s="166" t="s">
        <v>1</v>
      </c>
      <c r="N128" s="167" t="s">
        <v>41</v>
      </c>
      <c r="O128" s="55"/>
      <c r="P128" s="168">
        <f>O128*H128</f>
        <v>0</v>
      </c>
      <c r="Q128" s="168">
        <v>2.2151342039999999</v>
      </c>
      <c r="R128" s="168">
        <f>Q128*H128</f>
        <v>3.2606775482879997</v>
      </c>
      <c r="S128" s="168">
        <v>0</v>
      </c>
      <c r="T128" s="16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117</v>
      </c>
      <c r="AT128" s="170" t="s">
        <v>115</v>
      </c>
      <c r="AU128" s="170" t="s">
        <v>118</v>
      </c>
      <c r="AY128" s="14" t="s">
        <v>113</v>
      </c>
      <c r="BE128" s="171">
        <f>IF(N128="základná",J128,0)</f>
        <v>0</v>
      </c>
      <c r="BF128" s="171">
        <f>IF(N128="znížená",J128,0)</f>
        <v>0</v>
      </c>
      <c r="BG128" s="171">
        <f>IF(N128="zákl. prenesená",J128,0)</f>
        <v>0</v>
      </c>
      <c r="BH128" s="171">
        <f>IF(N128="zníž. prenesená",J128,0)</f>
        <v>0</v>
      </c>
      <c r="BI128" s="171">
        <f>IF(N128="nulová",J128,0)</f>
        <v>0</v>
      </c>
      <c r="BJ128" s="14" t="s">
        <v>118</v>
      </c>
      <c r="BK128" s="172">
        <f>ROUND(I128*H128,3)</f>
        <v>0</v>
      </c>
      <c r="BL128" s="14" t="s">
        <v>117</v>
      </c>
      <c r="BM128" s="170" t="s">
        <v>172</v>
      </c>
    </row>
    <row r="129" spans="1:65" s="2" customFormat="1" ht="37.9" customHeight="1">
      <c r="A129" s="29"/>
      <c r="B129" s="158"/>
      <c r="C129" s="159" t="s">
        <v>81</v>
      </c>
      <c r="D129" s="159" t="s">
        <v>115</v>
      </c>
      <c r="E129" s="160" t="s">
        <v>173</v>
      </c>
      <c r="F129" s="161" t="s">
        <v>174</v>
      </c>
      <c r="G129" s="162" t="s">
        <v>116</v>
      </c>
      <c r="H129" s="163">
        <v>4.8000000000000001E-2</v>
      </c>
      <c r="I129" s="164"/>
      <c r="J129" s="163">
        <f>ROUND(I129*H129,3)</f>
        <v>0</v>
      </c>
      <c r="K129" s="165"/>
      <c r="L129" s="30"/>
      <c r="M129" s="166" t="s">
        <v>1</v>
      </c>
      <c r="N129" s="167" t="s">
        <v>41</v>
      </c>
      <c r="O129" s="55"/>
      <c r="P129" s="168">
        <f>O129*H129</f>
        <v>0</v>
      </c>
      <c r="Q129" s="168">
        <v>1.9452799999999999</v>
      </c>
      <c r="R129" s="168">
        <f>Q129*H129</f>
        <v>9.3373440000000002E-2</v>
      </c>
      <c r="S129" s="168">
        <v>0</v>
      </c>
      <c r="T129" s="16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117</v>
      </c>
      <c r="AT129" s="170" t="s">
        <v>115</v>
      </c>
      <c r="AU129" s="170" t="s">
        <v>118</v>
      </c>
      <c r="AY129" s="14" t="s">
        <v>113</v>
      </c>
      <c r="BE129" s="171">
        <f>IF(N129="základná",J129,0)</f>
        <v>0</v>
      </c>
      <c r="BF129" s="171">
        <f>IF(N129="znížená",J129,0)</f>
        <v>0</v>
      </c>
      <c r="BG129" s="171">
        <f>IF(N129="zákl. prenesená",J129,0)</f>
        <v>0</v>
      </c>
      <c r="BH129" s="171">
        <f>IF(N129="zníž. prenesená",J129,0)</f>
        <v>0</v>
      </c>
      <c r="BI129" s="171">
        <f>IF(N129="nulová",J129,0)</f>
        <v>0</v>
      </c>
      <c r="BJ129" s="14" t="s">
        <v>118</v>
      </c>
      <c r="BK129" s="172">
        <f>ROUND(I129*H129,3)</f>
        <v>0</v>
      </c>
      <c r="BL129" s="14" t="s">
        <v>117</v>
      </c>
      <c r="BM129" s="170" t="s">
        <v>175</v>
      </c>
    </row>
    <row r="130" spans="1:65" s="2" customFormat="1" ht="24.2" customHeight="1">
      <c r="A130" s="29"/>
      <c r="B130" s="158"/>
      <c r="C130" s="159" t="s">
        <v>117</v>
      </c>
      <c r="D130" s="159" t="s">
        <v>115</v>
      </c>
      <c r="E130" s="160" t="s">
        <v>176</v>
      </c>
      <c r="F130" s="161" t="s">
        <v>177</v>
      </c>
      <c r="G130" s="162" t="s">
        <v>116</v>
      </c>
      <c r="H130" s="163">
        <v>8.5</v>
      </c>
      <c r="I130" s="164"/>
      <c r="J130" s="163">
        <f>ROUND(I130*H130,3)</f>
        <v>0</v>
      </c>
      <c r="K130" s="165"/>
      <c r="L130" s="30"/>
      <c r="M130" s="166" t="s">
        <v>1</v>
      </c>
      <c r="N130" s="167" t="s">
        <v>41</v>
      </c>
      <c r="O130" s="55"/>
      <c r="P130" s="168">
        <f>O130*H130</f>
        <v>0</v>
      </c>
      <c r="Q130" s="168">
        <v>1.8</v>
      </c>
      <c r="R130" s="168">
        <f>Q130*H130</f>
        <v>15.3</v>
      </c>
      <c r="S130" s="168">
        <v>0</v>
      </c>
      <c r="T130" s="169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117</v>
      </c>
      <c r="AT130" s="170" t="s">
        <v>115</v>
      </c>
      <c r="AU130" s="170" t="s">
        <v>118</v>
      </c>
      <c r="AY130" s="14" t="s">
        <v>113</v>
      </c>
      <c r="BE130" s="171">
        <f>IF(N130="základná",J130,0)</f>
        <v>0</v>
      </c>
      <c r="BF130" s="171">
        <f>IF(N130="znížená",J130,0)</f>
        <v>0</v>
      </c>
      <c r="BG130" s="171">
        <f>IF(N130="zákl. prenesená",J130,0)</f>
        <v>0</v>
      </c>
      <c r="BH130" s="171">
        <f>IF(N130="zníž. prenesená",J130,0)</f>
        <v>0</v>
      </c>
      <c r="BI130" s="171">
        <f>IF(N130="nulová",J130,0)</f>
        <v>0</v>
      </c>
      <c r="BJ130" s="14" t="s">
        <v>118</v>
      </c>
      <c r="BK130" s="172">
        <f>ROUND(I130*H130,3)</f>
        <v>0</v>
      </c>
      <c r="BL130" s="14" t="s">
        <v>117</v>
      </c>
      <c r="BM130" s="170" t="s">
        <v>178</v>
      </c>
    </row>
    <row r="131" spans="1:65" s="2" customFormat="1" ht="37.9" customHeight="1">
      <c r="A131" s="29"/>
      <c r="B131" s="158"/>
      <c r="C131" s="159" t="s">
        <v>118</v>
      </c>
      <c r="D131" s="159" t="s">
        <v>115</v>
      </c>
      <c r="E131" s="160" t="s">
        <v>179</v>
      </c>
      <c r="F131" s="161" t="s">
        <v>180</v>
      </c>
      <c r="G131" s="162" t="s">
        <v>116</v>
      </c>
      <c r="H131" s="163">
        <v>9.3000000000000007</v>
      </c>
      <c r="I131" s="164"/>
      <c r="J131" s="163">
        <f>ROUND(I131*H131,3)</f>
        <v>0</v>
      </c>
      <c r="K131" s="165"/>
      <c r="L131" s="30"/>
      <c r="M131" s="166" t="s">
        <v>1</v>
      </c>
      <c r="N131" s="167" t="s">
        <v>41</v>
      </c>
      <c r="O131" s="55"/>
      <c r="P131" s="168">
        <f>O131*H131</f>
        <v>0</v>
      </c>
      <c r="Q131" s="168">
        <v>0.50948000000000004</v>
      </c>
      <c r="R131" s="168">
        <f>Q131*H131</f>
        <v>4.7381640000000012</v>
      </c>
      <c r="S131" s="168">
        <v>0</v>
      </c>
      <c r="T131" s="16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117</v>
      </c>
      <c r="AT131" s="170" t="s">
        <v>115</v>
      </c>
      <c r="AU131" s="170" t="s">
        <v>118</v>
      </c>
      <c r="AY131" s="14" t="s">
        <v>113</v>
      </c>
      <c r="BE131" s="171">
        <f>IF(N131="základná",J131,0)</f>
        <v>0</v>
      </c>
      <c r="BF131" s="171">
        <f>IF(N131="znížená",J131,0)</f>
        <v>0</v>
      </c>
      <c r="BG131" s="171">
        <f>IF(N131="zákl. prenesená",J131,0)</f>
        <v>0</v>
      </c>
      <c r="BH131" s="171">
        <f>IF(N131="zníž. prenesená",J131,0)</f>
        <v>0</v>
      </c>
      <c r="BI131" s="171">
        <f>IF(N131="nulová",J131,0)</f>
        <v>0</v>
      </c>
      <c r="BJ131" s="14" t="s">
        <v>118</v>
      </c>
      <c r="BK131" s="172">
        <f>ROUND(I131*H131,3)</f>
        <v>0</v>
      </c>
      <c r="BL131" s="14" t="s">
        <v>117</v>
      </c>
      <c r="BM131" s="170" t="s">
        <v>181</v>
      </c>
    </row>
    <row r="132" spans="1:65" s="2" customFormat="1" ht="24.2" customHeight="1">
      <c r="A132" s="29"/>
      <c r="B132" s="158"/>
      <c r="C132" s="159" t="s">
        <v>119</v>
      </c>
      <c r="D132" s="159" t="s">
        <v>115</v>
      </c>
      <c r="E132" s="160" t="s">
        <v>182</v>
      </c>
      <c r="F132" s="161" t="s">
        <v>183</v>
      </c>
      <c r="G132" s="162" t="s">
        <v>123</v>
      </c>
      <c r="H132" s="163">
        <v>23</v>
      </c>
      <c r="I132" s="164"/>
      <c r="J132" s="163">
        <f>ROUND(I132*H132,3)</f>
        <v>0</v>
      </c>
      <c r="K132" s="165"/>
      <c r="L132" s="30"/>
      <c r="M132" s="166" t="s">
        <v>1</v>
      </c>
      <c r="N132" s="167" t="s">
        <v>41</v>
      </c>
      <c r="O132" s="55"/>
      <c r="P132" s="168">
        <f>O132*H132</f>
        <v>0</v>
      </c>
      <c r="Q132" s="168">
        <v>8.8039999999999993E-2</v>
      </c>
      <c r="R132" s="168">
        <f>Q132*H132</f>
        <v>2.0249199999999998</v>
      </c>
      <c r="S132" s="168">
        <v>0</v>
      </c>
      <c r="T132" s="16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117</v>
      </c>
      <c r="AT132" s="170" t="s">
        <v>115</v>
      </c>
      <c r="AU132" s="170" t="s">
        <v>118</v>
      </c>
      <c r="AY132" s="14" t="s">
        <v>113</v>
      </c>
      <c r="BE132" s="171">
        <f>IF(N132="základná",J132,0)</f>
        <v>0</v>
      </c>
      <c r="BF132" s="171">
        <f>IF(N132="znížená",J132,0)</f>
        <v>0</v>
      </c>
      <c r="BG132" s="171">
        <f>IF(N132="zákl. prenesená",J132,0)</f>
        <v>0</v>
      </c>
      <c r="BH132" s="171">
        <f>IF(N132="zníž. prenesená",J132,0)</f>
        <v>0</v>
      </c>
      <c r="BI132" s="171">
        <f>IF(N132="nulová",J132,0)</f>
        <v>0</v>
      </c>
      <c r="BJ132" s="14" t="s">
        <v>118</v>
      </c>
      <c r="BK132" s="172">
        <f>ROUND(I132*H132,3)</f>
        <v>0</v>
      </c>
      <c r="BL132" s="14" t="s">
        <v>117</v>
      </c>
      <c r="BM132" s="170" t="s">
        <v>184</v>
      </c>
    </row>
    <row r="133" spans="1:65" s="12" customFormat="1" ht="22.9" customHeight="1">
      <c r="B133" s="145"/>
      <c r="D133" s="146" t="s">
        <v>74</v>
      </c>
      <c r="E133" s="156" t="s">
        <v>119</v>
      </c>
      <c r="F133" s="156" t="s">
        <v>185</v>
      </c>
      <c r="I133" s="148"/>
      <c r="J133" s="157">
        <f>BK133</f>
        <v>0</v>
      </c>
      <c r="L133" s="145"/>
      <c r="M133" s="150"/>
      <c r="N133" s="151"/>
      <c r="O133" s="151"/>
      <c r="P133" s="152">
        <f>SUM(P134:P135)</f>
        <v>0</v>
      </c>
      <c r="Q133" s="151"/>
      <c r="R133" s="152">
        <f>SUM(R134:R135)</f>
        <v>0.40875</v>
      </c>
      <c r="S133" s="151"/>
      <c r="T133" s="153">
        <f>SUM(T134:T135)</f>
        <v>0</v>
      </c>
      <c r="AR133" s="146" t="s">
        <v>81</v>
      </c>
      <c r="AT133" s="154" t="s">
        <v>74</v>
      </c>
      <c r="AU133" s="154" t="s">
        <v>81</v>
      </c>
      <c r="AY133" s="146" t="s">
        <v>113</v>
      </c>
      <c r="BK133" s="155">
        <f>SUM(BK134:BK135)</f>
        <v>0</v>
      </c>
    </row>
    <row r="134" spans="1:65" s="2" customFormat="1" ht="24.2" customHeight="1">
      <c r="A134" s="29"/>
      <c r="B134" s="158"/>
      <c r="C134" s="159" t="s">
        <v>120</v>
      </c>
      <c r="D134" s="159" t="s">
        <v>115</v>
      </c>
      <c r="E134" s="160" t="s">
        <v>186</v>
      </c>
      <c r="F134" s="161" t="s">
        <v>187</v>
      </c>
      <c r="G134" s="162" t="s">
        <v>138</v>
      </c>
      <c r="H134" s="163">
        <v>2.8000000000000001E-2</v>
      </c>
      <c r="I134" s="164"/>
      <c r="J134" s="163">
        <f>ROUND(I134*H134,3)</f>
        <v>0</v>
      </c>
      <c r="K134" s="165"/>
      <c r="L134" s="30"/>
      <c r="M134" s="166" t="s">
        <v>1</v>
      </c>
      <c r="N134" s="167" t="s">
        <v>41</v>
      </c>
      <c r="O134" s="55"/>
      <c r="P134" s="168">
        <f>O134*H134</f>
        <v>0</v>
      </c>
      <c r="Q134" s="168">
        <v>1.0900000000000001</v>
      </c>
      <c r="R134" s="168">
        <f>Q134*H134</f>
        <v>3.0520000000000002E-2</v>
      </c>
      <c r="S134" s="168">
        <v>0</v>
      </c>
      <c r="T134" s="16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117</v>
      </c>
      <c r="AT134" s="170" t="s">
        <v>115</v>
      </c>
      <c r="AU134" s="170" t="s">
        <v>118</v>
      </c>
      <c r="AY134" s="14" t="s">
        <v>113</v>
      </c>
      <c r="BE134" s="171">
        <f>IF(N134="základná",J134,0)</f>
        <v>0</v>
      </c>
      <c r="BF134" s="171">
        <f>IF(N134="znížená",J134,0)</f>
        <v>0</v>
      </c>
      <c r="BG134" s="171">
        <f>IF(N134="zákl. prenesená",J134,0)</f>
        <v>0</v>
      </c>
      <c r="BH134" s="171">
        <f>IF(N134="zníž. prenesená",J134,0)</f>
        <v>0</v>
      </c>
      <c r="BI134" s="171">
        <f>IF(N134="nulová",J134,0)</f>
        <v>0</v>
      </c>
      <c r="BJ134" s="14" t="s">
        <v>118</v>
      </c>
      <c r="BK134" s="172">
        <f>ROUND(I134*H134,3)</f>
        <v>0</v>
      </c>
      <c r="BL134" s="14" t="s">
        <v>117</v>
      </c>
      <c r="BM134" s="170" t="s">
        <v>188</v>
      </c>
    </row>
    <row r="135" spans="1:65" s="2" customFormat="1" ht="24.2" customHeight="1">
      <c r="A135" s="29"/>
      <c r="B135" s="158"/>
      <c r="C135" s="159" t="s">
        <v>121</v>
      </c>
      <c r="D135" s="159" t="s">
        <v>115</v>
      </c>
      <c r="E135" s="160" t="s">
        <v>189</v>
      </c>
      <c r="F135" s="161" t="s">
        <v>190</v>
      </c>
      <c r="G135" s="162" t="s">
        <v>138</v>
      </c>
      <c r="H135" s="163">
        <v>0.34699999999999998</v>
      </c>
      <c r="I135" s="164"/>
      <c r="J135" s="163">
        <f>ROUND(I135*H135,3)</f>
        <v>0</v>
      </c>
      <c r="K135" s="165"/>
      <c r="L135" s="30"/>
      <c r="M135" s="166" t="s">
        <v>1</v>
      </c>
      <c r="N135" s="167" t="s">
        <v>41</v>
      </c>
      <c r="O135" s="55"/>
      <c r="P135" s="168">
        <f>O135*H135</f>
        <v>0</v>
      </c>
      <c r="Q135" s="168">
        <v>1.0900000000000001</v>
      </c>
      <c r="R135" s="168">
        <f>Q135*H135</f>
        <v>0.37823000000000001</v>
      </c>
      <c r="S135" s="168">
        <v>0</v>
      </c>
      <c r="T135" s="16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117</v>
      </c>
      <c r="AT135" s="170" t="s">
        <v>115</v>
      </c>
      <c r="AU135" s="170" t="s">
        <v>118</v>
      </c>
      <c r="AY135" s="14" t="s">
        <v>113</v>
      </c>
      <c r="BE135" s="171">
        <f>IF(N135="základná",J135,0)</f>
        <v>0</v>
      </c>
      <c r="BF135" s="171">
        <f>IF(N135="znížená",J135,0)</f>
        <v>0</v>
      </c>
      <c r="BG135" s="171">
        <f>IF(N135="zákl. prenesená",J135,0)</f>
        <v>0</v>
      </c>
      <c r="BH135" s="171">
        <f>IF(N135="zníž. prenesená",J135,0)</f>
        <v>0</v>
      </c>
      <c r="BI135" s="171">
        <f>IF(N135="nulová",J135,0)</f>
        <v>0</v>
      </c>
      <c r="BJ135" s="14" t="s">
        <v>118</v>
      </c>
      <c r="BK135" s="172">
        <f>ROUND(I135*H135,3)</f>
        <v>0</v>
      </c>
      <c r="BL135" s="14" t="s">
        <v>117</v>
      </c>
      <c r="BM135" s="170" t="s">
        <v>191</v>
      </c>
    </row>
    <row r="136" spans="1:65" s="12" customFormat="1" ht="22.9" customHeight="1">
      <c r="B136" s="145"/>
      <c r="D136" s="146" t="s">
        <v>74</v>
      </c>
      <c r="E136" s="156" t="s">
        <v>117</v>
      </c>
      <c r="F136" s="156" t="s">
        <v>192</v>
      </c>
      <c r="I136" s="148"/>
      <c r="J136" s="157">
        <f>BK136</f>
        <v>0</v>
      </c>
      <c r="L136" s="145"/>
      <c r="M136" s="150"/>
      <c r="N136" s="151"/>
      <c r="O136" s="151"/>
      <c r="P136" s="152">
        <f>SUM(P137:P139)</f>
        <v>0</v>
      </c>
      <c r="Q136" s="151"/>
      <c r="R136" s="152">
        <f>SUM(R137:R139)</f>
        <v>0.49882399999999999</v>
      </c>
      <c r="S136" s="151"/>
      <c r="T136" s="153">
        <f>SUM(T137:T139)</f>
        <v>0</v>
      </c>
      <c r="AR136" s="146" t="s">
        <v>81</v>
      </c>
      <c r="AT136" s="154" t="s">
        <v>74</v>
      </c>
      <c r="AU136" s="154" t="s">
        <v>81</v>
      </c>
      <c r="AY136" s="146" t="s">
        <v>113</v>
      </c>
      <c r="BK136" s="155">
        <f>SUM(BK137:BK139)</f>
        <v>0</v>
      </c>
    </row>
    <row r="137" spans="1:65" s="2" customFormat="1" ht="24.2" customHeight="1">
      <c r="A137" s="29"/>
      <c r="B137" s="158"/>
      <c r="C137" s="159" t="s">
        <v>122</v>
      </c>
      <c r="D137" s="159" t="s">
        <v>115</v>
      </c>
      <c r="E137" s="160" t="s">
        <v>193</v>
      </c>
      <c r="F137" s="161" t="s">
        <v>194</v>
      </c>
      <c r="G137" s="162" t="s">
        <v>116</v>
      </c>
      <c r="H137" s="163">
        <v>1</v>
      </c>
      <c r="I137" s="164"/>
      <c r="J137" s="163">
        <f>ROUND(I137*H137,3)</f>
        <v>0</v>
      </c>
      <c r="K137" s="165"/>
      <c r="L137" s="30"/>
      <c r="M137" s="166" t="s">
        <v>1</v>
      </c>
      <c r="N137" s="167" t="s">
        <v>41</v>
      </c>
      <c r="O137" s="55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117</v>
      </c>
      <c r="AT137" s="170" t="s">
        <v>115</v>
      </c>
      <c r="AU137" s="170" t="s">
        <v>118</v>
      </c>
      <c r="AY137" s="14" t="s">
        <v>113</v>
      </c>
      <c r="BE137" s="171">
        <f>IF(N137="základná",J137,0)</f>
        <v>0</v>
      </c>
      <c r="BF137" s="171">
        <f>IF(N137="znížená",J137,0)</f>
        <v>0</v>
      </c>
      <c r="BG137" s="171">
        <f>IF(N137="zákl. prenesená",J137,0)</f>
        <v>0</v>
      </c>
      <c r="BH137" s="171">
        <f>IF(N137="zníž. prenesená",J137,0)</f>
        <v>0</v>
      </c>
      <c r="BI137" s="171">
        <f>IF(N137="nulová",J137,0)</f>
        <v>0</v>
      </c>
      <c r="BJ137" s="14" t="s">
        <v>118</v>
      </c>
      <c r="BK137" s="172">
        <f>ROUND(I137*H137,3)</f>
        <v>0</v>
      </c>
      <c r="BL137" s="14" t="s">
        <v>117</v>
      </c>
      <c r="BM137" s="170" t="s">
        <v>195</v>
      </c>
    </row>
    <row r="138" spans="1:65" s="2" customFormat="1" ht="24.2" customHeight="1">
      <c r="A138" s="29"/>
      <c r="B138" s="158"/>
      <c r="C138" s="159" t="s">
        <v>124</v>
      </c>
      <c r="D138" s="159" t="s">
        <v>115</v>
      </c>
      <c r="E138" s="160" t="s">
        <v>196</v>
      </c>
      <c r="F138" s="161" t="s">
        <v>197</v>
      </c>
      <c r="G138" s="162" t="s">
        <v>147</v>
      </c>
      <c r="H138" s="163">
        <v>23</v>
      </c>
      <c r="I138" s="164"/>
      <c r="J138" s="163">
        <f>ROUND(I138*H138,3)</f>
        <v>0</v>
      </c>
      <c r="K138" s="165"/>
      <c r="L138" s="30"/>
      <c r="M138" s="166" t="s">
        <v>1</v>
      </c>
      <c r="N138" s="167" t="s">
        <v>41</v>
      </c>
      <c r="O138" s="55"/>
      <c r="P138" s="168">
        <f>O138*H138</f>
        <v>0</v>
      </c>
      <c r="Q138" s="168">
        <v>2.1687999999999999E-2</v>
      </c>
      <c r="R138" s="168">
        <f>Q138*H138</f>
        <v>0.49882399999999999</v>
      </c>
      <c r="S138" s="168">
        <v>0</v>
      </c>
      <c r="T138" s="16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117</v>
      </c>
      <c r="AT138" s="170" t="s">
        <v>115</v>
      </c>
      <c r="AU138" s="170" t="s">
        <v>118</v>
      </c>
      <c r="AY138" s="14" t="s">
        <v>113</v>
      </c>
      <c r="BE138" s="171">
        <f>IF(N138="základná",J138,0)</f>
        <v>0</v>
      </c>
      <c r="BF138" s="171">
        <f>IF(N138="znížená",J138,0)</f>
        <v>0</v>
      </c>
      <c r="BG138" s="171">
        <f>IF(N138="zákl. prenesená",J138,0)</f>
        <v>0</v>
      </c>
      <c r="BH138" s="171">
        <f>IF(N138="zníž. prenesená",J138,0)</f>
        <v>0</v>
      </c>
      <c r="BI138" s="171">
        <f>IF(N138="nulová",J138,0)</f>
        <v>0</v>
      </c>
      <c r="BJ138" s="14" t="s">
        <v>118</v>
      </c>
      <c r="BK138" s="172">
        <f>ROUND(I138*H138,3)</f>
        <v>0</v>
      </c>
      <c r="BL138" s="14" t="s">
        <v>117</v>
      </c>
      <c r="BM138" s="170" t="s">
        <v>198</v>
      </c>
    </row>
    <row r="139" spans="1:65" s="2" customFormat="1" ht="24.2" customHeight="1">
      <c r="A139" s="29"/>
      <c r="B139" s="158"/>
      <c r="C139" s="159" t="s">
        <v>125</v>
      </c>
      <c r="D139" s="159" t="s">
        <v>115</v>
      </c>
      <c r="E139" s="160" t="s">
        <v>199</v>
      </c>
      <c r="F139" s="161" t="s">
        <v>200</v>
      </c>
      <c r="G139" s="162" t="s">
        <v>150</v>
      </c>
      <c r="H139" s="163">
        <v>12</v>
      </c>
      <c r="I139" s="164"/>
      <c r="J139" s="163">
        <f>ROUND(I139*H139,3)</f>
        <v>0</v>
      </c>
      <c r="K139" s="165"/>
      <c r="L139" s="30"/>
      <c r="M139" s="166" t="s">
        <v>1</v>
      </c>
      <c r="N139" s="167" t="s">
        <v>41</v>
      </c>
      <c r="O139" s="55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117</v>
      </c>
      <c r="AT139" s="170" t="s">
        <v>115</v>
      </c>
      <c r="AU139" s="170" t="s">
        <v>118</v>
      </c>
      <c r="AY139" s="14" t="s">
        <v>113</v>
      </c>
      <c r="BE139" s="171">
        <f>IF(N139="základná",J139,0)</f>
        <v>0</v>
      </c>
      <c r="BF139" s="171">
        <f>IF(N139="znížená",J139,0)</f>
        <v>0</v>
      </c>
      <c r="BG139" s="171">
        <f>IF(N139="zákl. prenesená",J139,0)</f>
        <v>0</v>
      </c>
      <c r="BH139" s="171">
        <f>IF(N139="zníž. prenesená",J139,0)</f>
        <v>0</v>
      </c>
      <c r="BI139" s="171">
        <f>IF(N139="nulová",J139,0)</f>
        <v>0</v>
      </c>
      <c r="BJ139" s="14" t="s">
        <v>118</v>
      </c>
      <c r="BK139" s="172">
        <f>ROUND(I139*H139,3)</f>
        <v>0</v>
      </c>
      <c r="BL139" s="14" t="s">
        <v>117</v>
      </c>
      <c r="BM139" s="170" t="s">
        <v>201</v>
      </c>
    </row>
    <row r="140" spans="1:65" s="12" customFormat="1" ht="22.9" customHeight="1">
      <c r="B140" s="145"/>
      <c r="D140" s="146" t="s">
        <v>74</v>
      </c>
      <c r="E140" s="156" t="s">
        <v>152</v>
      </c>
      <c r="F140" s="156" t="s">
        <v>202</v>
      </c>
      <c r="I140" s="148"/>
      <c r="J140" s="157">
        <f>BK140</f>
        <v>0</v>
      </c>
      <c r="L140" s="145"/>
      <c r="M140" s="150"/>
      <c r="N140" s="151"/>
      <c r="O140" s="151"/>
      <c r="P140" s="152">
        <f>P141</f>
        <v>0</v>
      </c>
      <c r="Q140" s="151"/>
      <c r="R140" s="152">
        <f>R141</f>
        <v>0</v>
      </c>
      <c r="S140" s="151"/>
      <c r="T140" s="153">
        <f>T141</f>
        <v>0</v>
      </c>
      <c r="AR140" s="146" t="s">
        <v>81</v>
      </c>
      <c r="AT140" s="154" t="s">
        <v>74</v>
      </c>
      <c r="AU140" s="154" t="s">
        <v>81</v>
      </c>
      <c r="AY140" s="146" t="s">
        <v>113</v>
      </c>
      <c r="BK140" s="155">
        <f>BK141</f>
        <v>0</v>
      </c>
    </row>
    <row r="141" spans="1:65" s="2" customFormat="1" ht="24.2" customHeight="1">
      <c r="A141" s="29"/>
      <c r="B141" s="158"/>
      <c r="C141" s="159" t="s">
        <v>126</v>
      </c>
      <c r="D141" s="159" t="s">
        <v>115</v>
      </c>
      <c r="E141" s="160" t="s">
        <v>203</v>
      </c>
      <c r="F141" s="161" t="s">
        <v>204</v>
      </c>
      <c r="G141" s="162" t="s">
        <v>138</v>
      </c>
      <c r="H141" s="163">
        <v>25.215</v>
      </c>
      <c r="I141" s="164"/>
      <c r="J141" s="163">
        <f>ROUND(I141*H141,3)</f>
        <v>0</v>
      </c>
      <c r="K141" s="165"/>
      <c r="L141" s="30"/>
      <c r="M141" s="166" t="s">
        <v>1</v>
      </c>
      <c r="N141" s="167" t="s">
        <v>41</v>
      </c>
      <c r="O141" s="55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117</v>
      </c>
      <c r="AT141" s="170" t="s">
        <v>115</v>
      </c>
      <c r="AU141" s="170" t="s">
        <v>118</v>
      </c>
      <c r="AY141" s="14" t="s">
        <v>113</v>
      </c>
      <c r="BE141" s="171">
        <f>IF(N141="základná",J141,0)</f>
        <v>0</v>
      </c>
      <c r="BF141" s="171">
        <f>IF(N141="znížená",J141,0)</f>
        <v>0</v>
      </c>
      <c r="BG141" s="171">
        <f>IF(N141="zákl. prenesená",J141,0)</f>
        <v>0</v>
      </c>
      <c r="BH141" s="171">
        <f>IF(N141="zníž. prenesená",J141,0)</f>
        <v>0</v>
      </c>
      <c r="BI141" s="171">
        <f>IF(N141="nulová",J141,0)</f>
        <v>0</v>
      </c>
      <c r="BJ141" s="14" t="s">
        <v>118</v>
      </c>
      <c r="BK141" s="172">
        <f>ROUND(I141*H141,3)</f>
        <v>0</v>
      </c>
      <c r="BL141" s="14" t="s">
        <v>117</v>
      </c>
      <c r="BM141" s="170" t="s">
        <v>205</v>
      </c>
    </row>
    <row r="142" spans="1:65" s="12" customFormat="1" ht="25.9" customHeight="1">
      <c r="B142" s="145"/>
      <c r="D142" s="146" t="s">
        <v>74</v>
      </c>
      <c r="E142" s="147" t="s">
        <v>153</v>
      </c>
      <c r="F142" s="147" t="s">
        <v>206</v>
      </c>
      <c r="I142" s="148"/>
      <c r="J142" s="149">
        <f>BK142</f>
        <v>0</v>
      </c>
      <c r="L142" s="145"/>
      <c r="M142" s="150"/>
      <c r="N142" s="151"/>
      <c r="O142" s="151"/>
      <c r="P142" s="152">
        <f>P143+P147+P161</f>
        <v>0</v>
      </c>
      <c r="Q142" s="151"/>
      <c r="R142" s="152">
        <f>R143+R147+R161</f>
        <v>3.6317920826939991</v>
      </c>
      <c r="S142" s="151"/>
      <c r="T142" s="153">
        <f>T143+T147+T161</f>
        <v>0</v>
      </c>
      <c r="AR142" s="146" t="s">
        <v>118</v>
      </c>
      <c r="AT142" s="154" t="s">
        <v>74</v>
      </c>
      <c r="AU142" s="154" t="s">
        <v>75</v>
      </c>
      <c r="AY142" s="146" t="s">
        <v>113</v>
      </c>
      <c r="BK142" s="155">
        <f>BK143+BK147+BK161</f>
        <v>0</v>
      </c>
    </row>
    <row r="143" spans="1:65" s="12" customFormat="1" ht="22.9" customHeight="1">
      <c r="B143" s="145"/>
      <c r="D143" s="146" t="s">
        <v>74</v>
      </c>
      <c r="E143" s="156" t="s">
        <v>207</v>
      </c>
      <c r="F143" s="156" t="s">
        <v>208</v>
      </c>
      <c r="I143" s="148"/>
      <c r="J143" s="157">
        <f>BK143</f>
        <v>0</v>
      </c>
      <c r="L143" s="145"/>
      <c r="M143" s="150"/>
      <c r="N143" s="151"/>
      <c r="O143" s="151"/>
      <c r="P143" s="152">
        <f>SUM(P144:P146)</f>
        <v>0</v>
      </c>
      <c r="Q143" s="151"/>
      <c r="R143" s="152">
        <f>SUM(R144:R146)</f>
        <v>0</v>
      </c>
      <c r="S143" s="151"/>
      <c r="T143" s="153">
        <f>SUM(T144:T146)</f>
        <v>0</v>
      </c>
      <c r="AR143" s="146" t="s">
        <v>118</v>
      </c>
      <c r="AT143" s="154" t="s">
        <v>74</v>
      </c>
      <c r="AU143" s="154" t="s">
        <v>81</v>
      </c>
      <c r="AY143" s="146" t="s">
        <v>113</v>
      </c>
      <c r="BK143" s="155">
        <f>SUM(BK144:BK146)</f>
        <v>0</v>
      </c>
    </row>
    <row r="144" spans="1:65" s="2" customFormat="1" ht="24.2" customHeight="1">
      <c r="A144" s="29"/>
      <c r="B144" s="158"/>
      <c r="C144" s="159" t="s">
        <v>127</v>
      </c>
      <c r="D144" s="159" t="s">
        <v>115</v>
      </c>
      <c r="E144" s="160" t="s">
        <v>209</v>
      </c>
      <c r="F144" s="161" t="s">
        <v>210</v>
      </c>
      <c r="G144" s="162" t="s">
        <v>150</v>
      </c>
      <c r="H144" s="163">
        <v>12</v>
      </c>
      <c r="I144" s="164"/>
      <c r="J144" s="163">
        <f>ROUND(I144*H144,3)</f>
        <v>0</v>
      </c>
      <c r="K144" s="165"/>
      <c r="L144" s="30"/>
      <c r="M144" s="166" t="s">
        <v>1</v>
      </c>
      <c r="N144" s="167" t="s">
        <v>41</v>
      </c>
      <c r="O144" s="55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134</v>
      </c>
      <c r="AT144" s="170" t="s">
        <v>115</v>
      </c>
      <c r="AU144" s="170" t="s">
        <v>118</v>
      </c>
      <c r="AY144" s="14" t="s">
        <v>113</v>
      </c>
      <c r="BE144" s="171">
        <f>IF(N144="základná",J144,0)</f>
        <v>0</v>
      </c>
      <c r="BF144" s="171">
        <f>IF(N144="znížená",J144,0)</f>
        <v>0</v>
      </c>
      <c r="BG144" s="171">
        <f>IF(N144="zákl. prenesená",J144,0)</f>
        <v>0</v>
      </c>
      <c r="BH144" s="171">
        <f>IF(N144="zníž. prenesená",J144,0)</f>
        <v>0</v>
      </c>
      <c r="BI144" s="171">
        <f>IF(N144="nulová",J144,0)</f>
        <v>0</v>
      </c>
      <c r="BJ144" s="14" t="s">
        <v>118</v>
      </c>
      <c r="BK144" s="172">
        <f>ROUND(I144*H144,3)</f>
        <v>0</v>
      </c>
      <c r="BL144" s="14" t="s">
        <v>134</v>
      </c>
      <c r="BM144" s="170" t="s">
        <v>211</v>
      </c>
    </row>
    <row r="145" spans="1:65" s="2" customFormat="1" ht="14.45" customHeight="1">
      <c r="A145" s="29"/>
      <c r="B145" s="158"/>
      <c r="C145" s="173" t="s">
        <v>128</v>
      </c>
      <c r="D145" s="173" t="s">
        <v>137</v>
      </c>
      <c r="E145" s="174" t="s">
        <v>212</v>
      </c>
      <c r="F145" s="175" t="s">
        <v>213</v>
      </c>
      <c r="G145" s="176" t="s">
        <v>116</v>
      </c>
      <c r="H145" s="177">
        <v>0.875</v>
      </c>
      <c r="I145" s="178"/>
      <c r="J145" s="177">
        <f>ROUND(I145*H145,3)</f>
        <v>0</v>
      </c>
      <c r="K145" s="179"/>
      <c r="L145" s="180"/>
      <c r="M145" s="181" t="s">
        <v>1</v>
      </c>
      <c r="N145" s="182" t="s">
        <v>41</v>
      </c>
      <c r="O145" s="55"/>
      <c r="P145" s="168">
        <f>O145*H145</f>
        <v>0</v>
      </c>
      <c r="Q145" s="168">
        <v>0</v>
      </c>
      <c r="R145" s="168">
        <f>Q145*H145</f>
        <v>0</v>
      </c>
      <c r="S145" s="168">
        <v>0</v>
      </c>
      <c r="T145" s="16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151</v>
      </c>
      <c r="AT145" s="170" t="s">
        <v>137</v>
      </c>
      <c r="AU145" s="170" t="s">
        <v>118</v>
      </c>
      <c r="AY145" s="14" t="s">
        <v>113</v>
      </c>
      <c r="BE145" s="171">
        <f>IF(N145="základná",J145,0)</f>
        <v>0</v>
      </c>
      <c r="BF145" s="171">
        <f>IF(N145="znížená",J145,0)</f>
        <v>0</v>
      </c>
      <c r="BG145" s="171">
        <f>IF(N145="zákl. prenesená",J145,0)</f>
        <v>0</v>
      </c>
      <c r="BH145" s="171">
        <f>IF(N145="zníž. prenesená",J145,0)</f>
        <v>0</v>
      </c>
      <c r="BI145" s="171">
        <f>IF(N145="nulová",J145,0)</f>
        <v>0</v>
      </c>
      <c r="BJ145" s="14" t="s">
        <v>118</v>
      </c>
      <c r="BK145" s="172">
        <f>ROUND(I145*H145,3)</f>
        <v>0</v>
      </c>
      <c r="BL145" s="14" t="s">
        <v>134</v>
      </c>
      <c r="BM145" s="170" t="s">
        <v>214</v>
      </c>
    </row>
    <row r="146" spans="1:65" s="2" customFormat="1" ht="14.45" customHeight="1">
      <c r="A146" s="29"/>
      <c r="B146" s="158"/>
      <c r="C146" s="159" t="s">
        <v>129</v>
      </c>
      <c r="D146" s="159" t="s">
        <v>115</v>
      </c>
      <c r="E146" s="160" t="s">
        <v>215</v>
      </c>
      <c r="F146" s="161" t="s">
        <v>216</v>
      </c>
      <c r="G146" s="162" t="s">
        <v>154</v>
      </c>
      <c r="H146" s="164"/>
      <c r="I146" s="164"/>
      <c r="J146" s="163">
        <f>ROUND(I146*H146,3)</f>
        <v>0</v>
      </c>
      <c r="K146" s="165"/>
      <c r="L146" s="30"/>
      <c r="M146" s="166" t="s">
        <v>1</v>
      </c>
      <c r="N146" s="167" t="s">
        <v>41</v>
      </c>
      <c r="O146" s="55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134</v>
      </c>
      <c r="AT146" s="170" t="s">
        <v>115</v>
      </c>
      <c r="AU146" s="170" t="s">
        <v>118</v>
      </c>
      <c r="AY146" s="14" t="s">
        <v>113</v>
      </c>
      <c r="BE146" s="171">
        <f>IF(N146="základná",J146,0)</f>
        <v>0</v>
      </c>
      <c r="BF146" s="171">
        <f>IF(N146="znížená",J146,0)</f>
        <v>0</v>
      </c>
      <c r="BG146" s="171">
        <f>IF(N146="zákl. prenesená",J146,0)</f>
        <v>0</v>
      </c>
      <c r="BH146" s="171">
        <f>IF(N146="zníž. prenesená",J146,0)</f>
        <v>0</v>
      </c>
      <c r="BI146" s="171">
        <f>IF(N146="nulová",J146,0)</f>
        <v>0</v>
      </c>
      <c r="BJ146" s="14" t="s">
        <v>118</v>
      </c>
      <c r="BK146" s="172">
        <f>ROUND(I146*H146,3)</f>
        <v>0</v>
      </c>
      <c r="BL146" s="14" t="s">
        <v>134</v>
      </c>
      <c r="BM146" s="170" t="s">
        <v>217</v>
      </c>
    </row>
    <row r="147" spans="1:65" s="12" customFormat="1" ht="22.9" customHeight="1">
      <c r="B147" s="145"/>
      <c r="D147" s="146" t="s">
        <v>74</v>
      </c>
      <c r="E147" s="156" t="s">
        <v>218</v>
      </c>
      <c r="F147" s="156" t="s">
        <v>219</v>
      </c>
      <c r="I147" s="148"/>
      <c r="J147" s="157">
        <f>BK147</f>
        <v>0</v>
      </c>
      <c r="L147" s="145"/>
      <c r="M147" s="150"/>
      <c r="N147" s="151"/>
      <c r="O147" s="151"/>
      <c r="P147" s="152">
        <f>SUM(P148:P160)</f>
        <v>0</v>
      </c>
      <c r="Q147" s="151"/>
      <c r="R147" s="152">
        <f>SUM(R148:R160)</f>
        <v>3.6100368996939993</v>
      </c>
      <c r="S147" s="151"/>
      <c r="T147" s="153">
        <f>SUM(T148:T160)</f>
        <v>0</v>
      </c>
      <c r="AR147" s="146" t="s">
        <v>118</v>
      </c>
      <c r="AT147" s="154" t="s">
        <v>74</v>
      </c>
      <c r="AU147" s="154" t="s">
        <v>81</v>
      </c>
      <c r="AY147" s="146" t="s">
        <v>113</v>
      </c>
      <c r="BK147" s="155">
        <f>SUM(BK148:BK160)</f>
        <v>0</v>
      </c>
    </row>
    <row r="148" spans="1:65" s="2" customFormat="1" ht="24.2" customHeight="1">
      <c r="A148" s="29"/>
      <c r="B148" s="158"/>
      <c r="C148" s="159" t="s">
        <v>130</v>
      </c>
      <c r="D148" s="159" t="s">
        <v>115</v>
      </c>
      <c r="E148" s="160" t="s">
        <v>220</v>
      </c>
      <c r="F148" s="161" t="s">
        <v>221</v>
      </c>
      <c r="G148" s="162" t="s">
        <v>150</v>
      </c>
      <c r="H148" s="163">
        <v>31.89</v>
      </c>
      <c r="I148" s="164"/>
      <c r="J148" s="163">
        <f t="shared" ref="J148:J160" si="0">ROUND(I148*H148,3)</f>
        <v>0</v>
      </c>
      <c r="K148" s="165"/>
      <c r="L148" s="30"/>
      <c r="M148" s="166" t="s">
        <v>1</v>
      </c>
      <c r="N148" s="167" t="s">
        <v>41</v>
      </c>
      <c r="O148" s="55"/>
      <c r="P148" s="168">
        <f t="shared" ref="P148:P160" si="1">O148*H148</f>
        <v>0</v>
      </c>
      <c r="Q148" s="168">
        <v>0</v>
      </c>
      <c r="R148" s="168">
        <f t="shared" ref="R148:R160" si="2">Q148*H148</f>
        <v>0</v>
      </c>
      <c r="S148" s="168">
        <v>0</v>
      </c>
      <c r="T148" s="169">
        <f t="shared" ref="T148:T160" si="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134</v>
      </c>
      <c r="AT148" s="170" t="s">
        <v>115</v>
      </c>
      <c r="AU148" s="170" t="s">
        <v>118</v>
      </c>
      <c r="AY148" s="14" t="s">
        <v>113</v>
      </c>
      <c r="BE148" s="171">
        <f t="shared" ref="BE148:BE160" si="4">IF(N148="základná",J148,0)</f>
        <v>0</v>
      </c>
      <c r="BF148" s="171">
        <f t="shared" ref="BF148:BF160" si="5">IF(N148="znížená",J148,0)</f>
        <v>0</v>
      </c>
      <c r="BG148" s="171">
        <f t="shared" ref="BG148:BG160" si="6">IF(N148="zákl. prenesená",J148,0)</f>
        <v>0</v>
      </c>
      <c r="BH148" s="171">
        <f t="shared" ref="BH148:BH160" si="7">IF(N148="zníž. prenesená",J148,0)</f>
        <v>0</v>
      </c>
      <c r="BI148" s="171">
        <f t="shared" ref="BI148:BI160" si="8">IF(N148="nulová",J148,0)</f>
        <v>0</v>
      </c>
      <c r="BJ148" s="14" t="s">
        <v>118</v>
      </c>
      <c r="BK148" s="172">
        <f t="shared" ref="BK148:BK160" si="9">ROUND(I148*H148,3)</f>
        <v>0</v>
      </c>
      <c r="BL148" s="14" t="s">
        <v>134</v>
      </c>
      <c r="BM148" s="170" t="s">
        <v>222</v>
      </c>
    </row>
    <row r="149" spans="1:65" s="2" customFormat="1" ht="24.2" customHeight="1">
      <c r="A149" s="29"/>
      <c r="B149" s="158"/>
      <c r="C149" s="159" t="s">
        <v>133</v>
      </c>
      <c r="D149" s="159" t="s">
        <v>115</v>
      </c>
      <c r="E149" s="160" t="s">
        <v>223</v>
      </c>
      <c r="F149" s="161" t="s">
        <v>224</v>
      </c>
      <c r="G149" s="162" t="s">
        <v>150</v>
      </c>
      <c r="H149" s="163">
        <v>12.23</v>
      </c>
      <c r="I149" s="164"/>
      <c r="J149" s="163">
        <f t="shared" si="0"/>
        <v>0</v>
      </c>
      <c r="K149" s="165"/>
      <c r="L149" s="30"/>
      <c r="M149" s="166" t="s">
        <v>1</v>
      </c>
      <c r="N149" s="167" t="s">
        <v>41</v>
      </c>
      <c r="O149" s="55"/>
      <c r="P149" s="168">
        <f t="shared" si="1"/>
        <v>0</v>
      </c>
      <c r="Q149" s="168">
        <v>4.5899999999999998E-5</v>
      </c>
      <c r="R149" s="168">
        <f t="shared" si="2"/>
        <v>5.6135699999999996E-4</v>
      </c>
      <c r="S149" s="168">
        <v>0</v>
      </c>
      <c r="T149" s="16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134</v>
      </c>
      <c r="AT149" s="170" t="s">
        <v>115</v>
      </c>
      <c r="AU149" s="170" t="s">
        <v>118</v>
      </c>
      <c r="AY149" s="14" t="s">
        <v>113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4" t="s">
        <v>118</v>
      </c>
      <c r="BK149" s="172">
        <f t="shared" si="9"/>
        <v>0</v>
      </c>
      <c r="BL149" s="14" t="s">
        <v>134</v>
      </c>
      <c r="BM149" s="170" t="s">
        <v>225</v>
      </c>
    </row>
    <row r="150" spans="1:65" s="2" customFormat="1" ht="24.2" customHeight="1">
      <c r="A150" s="29"/>
      <c r="B150" s="158"/>
      <c r="C150" s="173" t="s">
        <v>134</v>
      </c>
      <c r="D150" s="173" t="s">
        <v>137</v>
      </c>
      <c r="E150" s="174" t="s">
        <v>226</v>
      </c>
      <c r="F150" s="175" t="s">
        <v>227</v>
      </c>
      <c r="G150" s="176" t="s">
        <v>150</v>
      </c>
      <c r="H150" s="177">
        <v>44.12</v>
      </c>
      <c r="I150" s="178"/>
      <c r="J150" s="177">
        <f t="shared" si="0"/>
        <v>0</v>
      </c>
      <c r="K150" s="179"/>
      <c r="L150" s="180"/>
      <c r="M150" s="181" t="s">
        <v>1</v>
      </c>
      <c r="N150" s="182" t="s">
        <v>41</v>
      </c>
      <c r="O150" s="55"/>
      <c r="P150" s="168">
        <f t="shared" si="1"/>
        <v>0</v>
      </c>
      <c r="Q150" s="168">
        <v>7.0999999999999994E-2</v>
      </c>
      <c r="R150" s="168">
        <f t="shared" si="2"/>
        <v>3.1325199999999995</v>
      </c>
      <c r="S150" s="168">
        <v>0</v>
      </c>
      <c r="T150" s="16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151</v>
      </c>
      <c r="AT150" s="170" t="s">
        <v>137</v>
      </c>
      <c r="AU150" s="170" t="s">
        <v>118</v>
      </c>
      <c r="AY150" s="14" t="s">
        <v>113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4" t="s">
        <v>118</v>
      </c>
      <c r="BK150" s="172">
        <f t="shared" si="9"/>
        <v>0</v>
      </c>
      <c r="BL150" s="14" t="s">
        <v>134</v>
      </c>
      <c r="BM150" s="170" t="s">
        <v>228</v>
      </c>
    </row>
    <row r="151" spans="1:65" s="2" customFormat="1" ht="24.2" customHeight="1">
      <c r="A151" s="29"/>
      <c r="B151" s="158"/>
      <c r="C151" s="159" t="s">
        <v>135</v>
      </c>
      <c r="D151" s="159" t="s">
        <v>115</v>
      </c>
      <c r="E151" s="160" t="s">
        <v>229</v>
      </c>
      <c r="F151" s="161" t="s">
        <v>230</v>
      </c>
      <c r="G151" s="162" t="s">
        <v>147</v>
      </c>
      <c r="H151" s="163">
        <v>13</v>
      </c>
      <c r="I151" s="164"/>
      <c r="J151" s="163">
        <f t="shared" si="0"/>
        <v>0</v>
      </c>
      <c r="K151" s="165"/>
      <c r="L151" s="30"/>
      <c r="M151" s="166" t="s">
        <v>1</v>
      </c>
      <c r="N151" s="167" t="s">
        <v>41</v>
      </c>
      <c r="O151" s="55"/>
      <c r="P151" s="168">
        <f t="shared" si="1"/>
        <v>0</v>
      </c>
      <c r="Q151" s="168">
        <v>0</v>
      </c>
      <c r="R151" s="168">
        <f t="shared" si="2"/>
        <v>0</v>
      </c>
      <c r="S151" s="168">
        <v>0</v>
      </c>
      <c r="T151" s="16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134</v>
      </c>
      <c r="AT151" s="170" t="s">
        <v>115</v>
      </c>
      <c r="AU151" s="170" t="s">
        <v>118</v>
      </c>
      <c r="AY151" s="14" t="s">
        <v>113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4" t="s">
        <v>118</v>
      </c>
      <c r="BK151" s="172">
        <f t="shared" si="9"/>
        <v>0</v>
      </c>
      <c r="BL151" s="14" t="s">
        <v>134</v>
      </c>
      <c r="BM151" s="170" t="s">
        <v>231</v>
      </c>
    </row>
    <row r="152" spans="1:65" s="2" customFormat="1" ht="37.9" customHeight="1">
      <c r="A152" s="29"/>
      <c r="B152" s="158"/>
      <c r="C152" s="173" t="s">
        <v>136</v>
      </c>
      <c r="D152" s="173" t="s">
        <v>137</v>
      </c>
      <c r="E152" s="174" t="s">
        <v>232</v>
      </c>
      <c r="F152" s="175" t="s">
        <v>233</v>
      </c>
      <c r="G152" s="176" t="s">
        <v>147</v>
      </c>
      <c r="H152" s="177">
        <v>13</v>
      </c>
      <c r="I152" s="178"/>
      <c r="J152" s="177">
        <f t="shared" si="0"/>
        <v>0</v>
      </c>
      <c r="K152" s="179"/>
      <c r="L152" s="180"/>
      <c r="M152" s="181" t="s">
        <v>1</v>
      </c>
      <c r="N152" s="182" t="s">
        <v>41</v>
      </c>
      <c r="O152" s="55"/>
      <c r="P152" s="168">
        <f t="shared" si="1"/>
        <v>0</v>
      </c>
      <c r="Q152" s="168">
        <v>0</v>
      </c>
      <c r="R152" s="168">
        <f t="shared" si="2"/>
        <v>0</v>
      </c>
      <c r="S152" s="168">
        <v>0</v>
      </c>
      <c r="T152" s="16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151</v>
      </c>
      <c r="AT152" s="170" t="s">
        <v>137</v>
      </c>
      <c r="AU152" s="170" t="s">
        <v>118</v>
      </c>
      <c r="AY152" s="14" t="s">
        <v>113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4" t="s">
        <v>118</v>
      </c>
      <c r="BK152" s="172">
        <f t="shared" si="9"/>
        <v>0</v>
      </c>
      <c r="BL152" s="14" t="s">
        <v>134</v>
      </c>
      <c r="BM152" s="170" t="s">
        <v>234</v>
      </c>
    </row>
    <row r="153" spans="1:65" s="2" customFormat="1" ht="24.2" customHeight="1">
      <c r="A153" s="29"/>
      <c r="B153" s="158"/>
      <c r="C153" s="159" t="s">
        <v>139</v>
      </c>
      <c r="D153" s="159" t="s">
        <v>115</v>
      </c>
      <c r="E153" s="160" t="s">
        <v>235</v>
      </c>
      <c r="F153" s="161" t="s">
        <v>236</v>
      </c>
      <c r="G153" s="162" t="s">
        <v>123</v>
      </c>
      <c r="H153" s="163">
        <v>2.4</v>
      </c>
      <c r="I153" s="164"/>
      <c r="J153" s="163">
        <f t="shared" si="0"/>
        <v>0</v>
      </c>
      <c r="K153" s="165"/>
      <c r="L153" s="30"/>
      <c r="M153" s="166" t="s">
        <v>1</v>
      </c>
      <c r="N153" s="167" t="s">
        <v>41</v>
      </c>
      <c r="O153" s="55"/>
      <c r="P153" s="168">
        <f t="shared" si="1"/>
        <v>0</v>
      </c>
      <c r="Q153" s="168">
        <v>0</v>
      </c>
      <c r="R153" s="168">
        <f t="shared" si="2"/>
        <v>0</v>
      </c>
      <c r="S153" s="168">
        <v>0</v>
      </c>
      <c r="T153" s="16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0" t="s">
        <v>134</v>
      </c>
      <c r="AT153" s="170" t="s">
        <v>115</v>
      </c>
      <c r="AU153" s="170" t="s">
        <v>118</v>
      </c>
      <c r="AY153" s="14" t="s">
        <v>113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4" t="s">
        <v>118</v>
      </c>
      <c r="BK153" s="172">
        <f t="shared" si="9"/>
        <v>0</v>
      </c>
      <c r="BL153" s="14" t="s">
        <v>134</v>
      </c>
      <c r="BM153" s="170" t="s">
        <v>237</v>
      </c>
    </row>
    <row r="154" spans="1:65" s="2" customFormat="1" ht="37.9" customHeight="1">
      <c r="A154" s="29"/>
      <c r="B154" s="158"/>
      <c r="C154" s="173" t="s">
        <v>7</v>
      </c>
      <c r="D154" s="173" t="s">
        <v>137</v>
      </c>
      <c r="E154" s="174" t="s">
        <v>238</v>
      </c>
      <c r="F154" s="175" t="s">
        <v>239</v>
      </c>
      <c r="G154" s="176" t="s">
        <v>147</v>
      </c>
      <c r="H154" s="177">
        <v>1</v>
      </c>
      <c r="I154" s="178"/>
      <c r="J154" s="177">
        <f t="shared" si="0"/>
        <v>0</v>
      </c>
      <c r="K154" s="179"/>
      <c r="L154" s="180"/>
      <c r="M154" s="181" t="s">
        <v>1</v>
      </c>
      <c r="N154" s="182" t="s">
        <v>41</v>
      </c>
      <c r="O154" s="55"/>
      <c r="P154" s="168">
        <f t="shared" si="1"/>
        <v>0</v>
      </c>
      <c r="Q154" s="168">
        <v>0</v>
      </c>
      <c r="R154" s="168">
        <f t="shared" si="2"/>
        <v>0</v>
      </c>
      <c r="S154" s="168">
        <v>0</v>
      </c>
      <c r="T154" s="16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151</v>
      </c>
      <c r="AT154" s="170" t="s">
        <v>137</v>
      </c>
      <c r="AU154" s="170" t="s">
        <v>118</v>
      </c>
      <c r="AY154" s="14" t="s">
        <v>113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4" t="s">
        <v>118</v>
      </c>
      <c r="BK154" s="172">
        <f t="shared" si="9"/>
        <v>0</v>
      </c>
      <c r="BL154" s="14" t="s">
        <v>134</v>
      </c>
      <c r="BM154" s="170" t="s">
        <v>240</v>
      </c>
    </row>
    <row r="155" spans="1:65" s="2" customFormat="1" ht="24.2" customHeight="1">
      <c r="A155" s="29"/>
      <c r="B155" s="158"/>
      <c r="C155" s="159" t="s">
        <v>140</v>
      </c>
      <c r="D155" s="159" t="s">
        <v>115</v>
      </c>
      <c r="E155" s="160" t="s">
        <v>241</v>
      </c>
      <c r="F155" s="161" t="s">
        <v>242</v>
      </c>
      <c r="G155" s="162" t="s">
        <v>150</v>
      </c>
      <c r="H155" s="163">
        <v>55</v>
      </c>
      <c r="I155" s="164"/>
      <c r="J155" s="163">
        <f t="shared" si="0"/>
        <v>0</v>
      </c>
      <c r="K155" s="165"/>
      <c r="L155" s="30"/>
      <c r="M155" s="166" t="s">
        <v>1</v>
      </c>
      <c r="N155" s="167" t="s">
        <v>41</v>
      </c>
      <c r="O155" s="55"/>
      <c r="P155" s="168">
        <f t="shared" si="1"/>
        <v>0</v>
      </c>
      <c r="Q155" s="168">
        <v>0</v>
      </c>
      <c r="R155" s="168">
        <f t="shared" si="2"/>
        <v>0</v>
      </c>
      <c r="S155" s="168">
        <v>0</v>
      </c>
      <c r="T155" s="16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0" t="s">
        <v>134</v>
      </c>
      <c r="AT155" s="170" t="s">
        <v>115</v>
      </c>
      <c r="AU155" s="170" t="s">
        <v>118</v>
      </c>
      <c r="AY155" s="14" t="s">
        <v>113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4" t="s">
        <v>118</v>
      </c>
      <c r="BK155" s="172">
        <f t="shared" si="9"/>
        <v>0</v>
      </c>
      <c r="BL155" s="14" t="s">
        <v>134</v>
      </c>
      <c r="BM155" s="170" t="s">
        <v>243</v>
      </c>
    </row>
    <row r="156" spans="1:65" s="2" customFormat="1" ht="24.2" customHeight="1">
      <c r="A156" s="29"/>
      <c r="B156" s="158"/>
      <c r="C156" s="159" t="s">
        <v>141</v>
      </c>
      <c r="D156" s="159" t="s">
        <v>115</v>
      </c>
      <c r="E156" s="160" t="s">
        <v>244</v>
      </c>
      <c r="F156" s="161" t="s">
        <v>245</v>
      </c>
      <c r="G156" s="162" t="s">
        <v>246</v>
      </c>
      <c r="H156" s="163">
        <v>28.34</v>
      </c>
      <c r="I156" s="164"/>
      <c r="J156" s="163">
        <f t="shared" si="0"/>
        <v>0</v>
      </c>
      <c r="K156" s="165"/>
      <c r="L156" s="30"/>
      <c r="M156" s="166" t="s">
        <v>1</v>
      </c>
      <c r="N156" s="167" t="s">
        <v>41</v>
      </c>
      <c r="O156" s="55"/>
      <c r="P156" s="168">
        <f t="shared" si="1"/>
        <v>0</v>
      </c>
      <c r="Q156" s="168">
        <v>7.2854099999999998E-5</v>
      </c>
      <c r="R156" s="168">
        <f t="shared" si="2"/>
        <v>2.0646851939999998E-3</v>
      </c>
      <c r="S156" s="168">
        <v>0</v>
      </c>
      <c r="T156" s="16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0" t="s">
        <v>134</v>
      </c>
      <c r="AT156" s="170" t="s">
        <v>115</v>
      </c>
      <c r="AU156" s="170" t="s">
        <v>118</v>
      </c>
      <c r="AY156" s="14" t="s">
        <v>113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4" t="s">
        <v>118</v>
      </c>
      <c r="BK156" s="172">
        <f t="shared" si="9"/>
        <v>0</v>
      </c>
      <c r="BL156" s="14" t="s">
        <v>134</v>
      </c>
      <c r="BM156" s="170" t="s">
        <v>247</v>
      </c>
    </row>
    <row r="157" spans="1:65" s="2" customFormat="1" ht="24.2" customHeight="1">
      <c r="A157" s="29"/>
      <c r="B157" s="158"/>
      <c r="C157" s="159" t="s">
        <v>142</v>
      </c>
      <c r="D157" s="159" t="s">
        <v>115</v>
      </c>
      <c r="E157" s="160" t="s">
        <v>248</v>
      </c>
      <c r="F157" s="161" t="s">
        <v>249</v>
      </c>
      <c r="G157" s="162" t="s">
        <v>246</v>
      </c>
      <c r="H157" s="163">
        <v>425</v>
      </c>
      <c r="I157" s="164"/>
      <c r="J157" s="163">
        <f t="shared" si="0"/>
        <v>0</v>
      </c>
      <c r="K157" s="165"/>
      <c r="L157" s="30"/>
      <c r="M157" s="166" t="s">
        <v>1</v>
      </c>
      <c r="N157" s="167" t="s">
        <v>41</v>
      </c>
      <c r="O157" s="55"/>
      <c r="P157" s="168">
        <f t="shared" si="1"/>
        <v>0</v>
      </c>
      <c r="Q157" s="168">
        <v>5.1507900000000002E-5</v>
      </c>
      <c r="R157" s="168">
        <f t="shared" si="2"/>
        <v>2.1890857499999999E-2</v>
      </c>
      <c r="S157" s="168">
        <v>0</v>
      </c>
      <c r="T157" s="16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0" t="s">
        <v>134</v>
      </c>
      <c r="AT157" s="170" t="s">
        <v>115</v>
      </c>
      <c r="AU157" s="170" t="s">
        <v>118</v>
      </c>
      <c r="AY157" s="14" t="s">
        <v>113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4" t="s">
        <v>118</v>
      </c>
      <c r="BK157" s="172">
        <f t="shared" si="9"/>
        <v>0</v>
      </c>
      <c r="BL157" s="14" t="s">
        <v>134</v>
      </c>
      <c r="BM157" s="170" t="s">
        <v>250</v>
      </c>
    </row>
    <row r="158" spans="1:65" s="2" customFormat="1" ht="14.45" customHeight="1">
      <c r="A158" s="29"/>
      <c r="B158" s="158"/>
      <c r="C158" s="173" t="s">
        <v>143</v>
      </c>
      <c r="D158" s="173" t="s">
        <v>137</v>
      </c>
      <c r="E158" s="174" t="s">
        <v>251</v>
      </c>
      <c r="F158" s="175" t="s">
        <v>252</v>
      </c>
      <c r="G158" s="176" t="s">
        <v>138</v>
      </c>
      <c r="H158" s="177">
        <v>2.8000000000000001E-2</v>
      </c>
      <c r="I158" s="178"/>
      <c r="J158" s="177">
        <f t="shared" si="0"/>
        <v>0</v>
      </c>
      <c r="K158" s="179"/>
      <c r="L158" s="180"/>
      <c r="M158" s="181" t="s">
        <v>1</v>
      </c>
      <c r="N158" s="182" t="s">
        <v>41</v>
      </c>
      <c r="O158" s="55"/>
      <c r="P158" s="168">
        <f t="shared" si="1"/>
        <v>0</v>
      </c>
      <c r="Q158" s="168">
        <v>1</v>
      </c>
      <c r="R158" s="168">
        <f t="shared" si="2"/>
        <v>2.8000000000000001E-2</v>
      </c>
      <c r="S158" s="168">
        <v>0</v>
      </c>
      <c r="T158" s="16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0" t="s">
        <v>151</v>
      </c>
      <c r="AT158" s="170" t="s">
        <v>137</v>
      </c>
      <c r="AU158" s="170" t="s">
        <v>118</v>
      </c>
      <c r="AY158" s="14" t="s">
        <v>113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4" t="s">
        <v>118</v>
      </c>
      <c r="BK158" s="172">
        <f t="shared" si="9"/>
        <v>0</v>
      </c>
      <c r="BL158" s="14" t="s">
        <v>134</v>
      </c>
      <c r="BM158" s="170" t="s">
        <v>253</v>
      </c>
    </row>
    <row r="159" spans="1:65" s="2" customFormat="1" ht="14.45" customHeight="1">
      <c r="A159" s="29"/>
      <c r="B159" s="158"/>
      <c r="C159" s="173" t="s">
        <v>144</v>
      </c>
      <c r="D159" s="173" t="s">
        <v>137</v>
      </c>
      <c r="E159" s="174" t="s">
        <v>254</v>
      </c>
      <c r="F159" s="175" t="s">
        <v>255</v>
      </c>
      <c r="G159" s="176" t="s">
        <v>138</v>
      </c>
      <c r="H159" s="177">
        <v>0.42499999999999999</v>
      </c>
      <c r="I159" s="178"/>
      <c r="J159" s="177">
        <f t="shared" si="0"/>
        <v>0</v>
      </c>
      <c r="K159" s="179"/>
      <c r="L159" s="180"/>
      <c r="M159" s="181" t="s">
        <v>1</v>
      </c>
      <c r="N159" s="182" t="s">
        <v>41</v>
      </c>
      <c r="O159" s="55"/>
      <c r="P159" s="168">
        <f t="shared" si="1"/>
        <v>0</v>
      </c>
      <c r="Q159" s="168">
        <v>1</v>
      </c>
      <c r="R159" s="168">
        <f t="shared" si="2"/>
        <v>0.42499999999999999</v>
      </c>
      <c r="S159" s="168">
        <v>0</v>
      </c>
      <c r="T159" s="16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0" t="s">
        <v>151</v>
      </c>
      <c r="AT159" s="170" t="s">
        <v>137</v>
      </c>
      <c r="AU159" s="170" t="s">
        <v>118</v>
      </c>
      <c r="AY159" s="14" t="s">
        <v>113</v>
      </c>
      <c r="BE159" s="171">
        <f t="shared" si="4"/>
        <v>0</v>
      </c>
      <c r="BF159" s="171">
        <f t="shared" si="5"/>
        <v>0</v>
      </c>
      <c r="BG159" s="171">
        <f t="shared" si="6"/>
        <v>0</v>
      </c>
      <c r="BH159" s="171">
        <f t="shared" si="7"/>
        <v>0</v>
      </c>
      <c r="BI159" s="171">
        <f t="shared" si="8"/>
        <v>0</v>
      </c>
      <c r="BJ159" s="14" t="s">
        <v>118</v>
      </c>
      <c r="BK159" s="172">
        <f t="shared" si="9"/>
        <v>0</v>
      </c>
      <c r="BL159" s="14" t="s">
        <v>134</v>
      </c>
      <c r="BM159" s="170" t="s">
        <v>256</v>
      </c>
    </row>
    <row r="160" spans="1:65" s="2" customFormat="1" ht="24.2" customHeight="1">
      <c r="A160" s="29"/>
      <c r="B160" s="158"/>
      <c r="C160" s="159" t="s">
        <v>145</v>
      </c>
      <c r="D160" s="159" t="s">
        <v>115</v>
      </c>
      <c r="E160" s="160" t="s">
        <v>257</v>
      </c>
      <c r="F160" s="161" t="s">
        <v>258</v>
      </c>
      <c r="G160" s="162" t="s">
        <v>154</v>
      </c>
      <c r="H160" s="164"/>
      <c r="I160" s="164"/>
      <c r="J160" s="163">
        <f t="shared" si="0"/>
        <v>0</v>
      </c>
      <c r="K160" s="165"/>
      <c r="L160" s="30"/>
      <c r="M160" s="166" t="s">
        <v>1</v>
      </c>
      <c r="N160" s="167" t="s">
        <v>41</v>
      </c>
      <c r="O160" s="55"/>
      <c r="P160" s="168">
        <f t="shared" si="1"/>
        <v>0</v>
      </c>
      <c r="Q160" s="168">
        <v>0</v>
      </c>
      <c r="R160" s="168">
        <f t="shared" si="2"/>
        <v>0</v>
      </c>
      <c r="S160" s="168">
        <v>0</v>
      </c>
      <c r="T160" s="169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0" t="s">
        <v>134</v>
      </c>
      <c r="AT160" s="170" t="s">
        <v>115</v>
      </c>
      <c r="AU160" s="170" t="s">
        <v>118</v>
      </c>
      <c r="AY160" s="14" t="s">
        <v>113</v>
      </c>
      <c r="BE160" s="171">
        <f t="shared" si="4"/>
        <v>0</v>
      </c>
      <c r="BF160" s="171">
        <f t="shared" si="5"/>
        <v>0</v>
      </c>
      <c r="BG160" s="171">
        <f t="shared" si="6"/>
        <v>0</v>
      </c>
      <c r="BH160" s="171">
        <f t="shared" si="7"/>
        <v>0</v>
      </c>
      <c r="BI160" s="171">
        <f t="shared" si="8"/>
        <v>0</v>
      </c>
      <c r="BJ160" s="14" t="s">
        <v>118</v>
      </c>
      <c r="BK160" s="172">
        <f t="shared" si="9"/>
        <v>0</v>
      </c>
      <c r="BL160" s="14" t="s">
        <v>134</v>
      </c>
      <c r="BM160" s="170" t="s">
        <v>259</v>
      </c>
    </row>
    <row r="161" spans="1:65" s="12" customFormat="1" ht="22.9" customHeight="1">
      <c r="B161" s="145"/>
      <c r="D161" s="146" t="s">
        <v>74</v>
      </c>
      <c r="E161" s="156" t="s">
        <v>155</v>
      </c>
      <c r="F161" s="156" t="s">
        <v>260</v>
      </c>
      <c r="I161" s="148"/>
      <c r="J161" s="157">
        <f>BK161</f>
        <v>0</v>
      </c>
      <c r="L161" s="145"/>
      <c r="M161" s="150"/>
      <c r="N161" s="151"/>
      <c r="O161" s="151"/>
      <c r="P161" s="152">
        <f>SUM(P162:P163)</f>
        <v>0</v>
      </c>
      <c r="Q161" s="151"/>
      <c r="R161" s="152">
        <f>SUM(R162:R163)</f>
        <v>2.1755183000000001E-2</v>
      </c>
      <c r="S161" s="151"/>
      <c r="T161" s="153">
        <f>SUM(T162:T163)</f>
        <v>0</v>
      </c>
      <c r="AR161" s="146" t="s">
        <v>118</v>
      </c>
      <c r="AT161" s="154" t="s">
        <v>74</v>
      </c>
      <c r="AU161" s="154" t="s">
        <v>81</v>
      </c>
      <c r="AY161" s="146" t="s">
        <v>113</v>
      </c>
      <c r="BK161" s="155">
        <f>SUM(BK162:BK163)</f>
        <v>0</v>
      </c>
    </row>
    <row r="162" spans="1:65" s="2" customFormat="1" ht="24.2" customHeight="1">
      <c r="A162" s="29"/>
      <c r="B162" s="158"/>
      <c r="C162" s="159" t="s">
        <v>146</v>
      </c>
      <c r="D162" s="159" t="s">
        <v>115</v>
      </c>
      <c r="E162" s="160" t="s">
        <v>261</v>
      </c>
      <c r="F162" s="161" t="s">
        <v>262</v>
      </c>
      <c r="G162" s="162" t="s">
        <v>123</v>
      </c>
      <c r="H162" s="163">
        <v>92.18</v>
      </c>
      <c r="I162" s="164"/>
      <c r="J162" s="163">
        <f>ROUND(I162*H162,3)</f>
        <v>0</v>
      </c>
      <c r="K162" s="165"/>
      <c r="L162" s="30"/>
      <c r="M162" s="166" t="s">
        <v>1</v>
      </c>
      <c r="N162" s="167" t="s">
        <v>41</v>
      </c>
      <c r="O162" s="55"/>
      <c r="P162" s="168">
        <f>O162*H162</f>
        <v>0</v>
      </c>
      <c r="Q162" s="168">
        <v>1.9435000000000001E-4</v>
      </c>
      <c r="R162" s="168">
        <f>Q162*H162</f>
        <v>1.7915183000000001E-2</v>
      </c>
      <c r="S162" s="168">
        <v>0</v>
      </c>
      <c r="T162" s="16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0" t="s">
        <v>134</v>
      </c>
      <c r="AT162" s="170" t="s">
        <v>115</v>
      </c>
      <c r="AU162" s="170" t="s">
        <v>118</v>
      </c>
      <c r="AY162" s="14" t="s">
        <v>113</v>
      </c>
      <c r="BE162" s="171">
        <f>IF(N162="základná",J162,0)</f>
        <v>0</v>
      </c>
      <c r="BF162" s="171">
        <f>IF(N162="znížená",J162,0)</f>
        <v>0</v>
      </c>
      <c r="BG162" s="171">
        <f>IF(N162="zákl. prenesená",J162,0)</f>
        <v>0</v>
      </c>
      <c r="BH162" s="171">
        <f>IF(N162="zníž. prenesená",J162,0)</f>
        <v>0</v>
      </c>
      <c r="BI162" s="171">
        <f>IF(N162="nulová",J162,0)</f>
        <v>0</v>
      </c>
      <c r="BJ162" s="14" t="s">
        <v>118</v>
      </c>
      <c r="BK162" s="172">
        <f>ROUND(I162*H162,3)</f>
        <v>0</v>
      </c>
      <c r="BL162" s="14" t="s">
        <v>134</v>
      </c>
      <c r="BM162" s="170" t="s">
        <v>263</v>
      </c>
    </row>
    <row r="163" spans="1:65" s="2" customFormat="1" ht="24.2" customHeight="1">
      <c r="A163" s="29"/>
      <c r="B163" s="158"/>
      <c r="C163" s="159" t="s">
        <v>148</v>
      </c>
      <c r="D163" s="159" t="s">
        <v>115</v>
      </c>
      <c r="E163" s="160" t="s">
        <v>156</v>
      </c>
      <c r="F163" s="161" t="s">
        <v>157</v>
      </c>
      <c r="G163" s="162" t="s">
        <v>123</v>
      </c>
      <c r="H163" s="163">
        <v>12</v>
      </c>
      <c r="I163" s="164"/>
      <c r="J163" s="163">
        <f>ROUND(I163*H163,3)</f>
        <v>0</v>
      </c>
      <c r="K163" s="165"/>
      <c r="L163" s="30"/>
      <c r="M163" s="183" t="s">
        <v>1</v>
      </c>
      <c r="N163" s="184" t="s">
        <v>41</v>
      </c>
      <c r="O163" s="185"/>
      <c r="P163" s="186">
        <f>O163*H163</f>
        <v>0</v>
      </c>
      <c r="Q163" s="186">
        <v>3.2000000000000003E-4</v>
      </c>
      <c r="R163" s="186">
        <f>Q163*H163</f>
        <v>3.8400000000000005E-3</v>
      </c>
      <c r="S163" s="186">
        <v>0</v>
      </c>
      <c r="T163" s="187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134</v>
      </c>
      <c r="AT163" s="170" t="s">
        <v>115</v>
      </c>
      <c r="AU163" s="170" t="s">
        <v>118</v>
      </c>
      <c r="AY163" s="14" t="s">
        <v>113</v>
      </c>
      <c r="BE163" s="171">
        <f>IF(N163="základná",J163,0)</f>
        <v>0</v>
      </c>
      <c r="BF163" s="171">
        <f>IF(N163="znížená",J163,0)</f>
        <v>0</v>
      </c>
      <c r="BG163" s="171">
        <f>IF(N163="zákl. prenesená",J163,0)</f>
        <v>0</v>
      </c>
      <c r="BH163" s="171">
        <f>IF(N163="zníž. prenesená",J163,0)</f>
        <v>0</v>
      </c>
      <c r="BI163" s="171">
        <f>IF(N163="nulová",J163,0)</f>
        <v>0</v>
      </c>
      <c r="BJ163" s="14" t="s">
        <v>118</v>
      </c>
      <c r="BK163" s="172">
        <f>ROUND(I163*H163,3)</f>
        <v>0</v>
      </c>
      <c r="BL163" s="14" t="s">
        <v>134</v>
      </c>
      <c r="BM163" s="170" t="s">
        <v>264</v>
      </c>
    </row>
    <row r="164" spans="1:65" s="2" customFormat="1" ht="6.95" customHeight="1">
      <c r="A164" s="29"/>
      <c r="B164" s="44"/>
      <c r="C164" s="45"/>
      <c r="D164" s="45"/>
      <c r="E164" s="45"/>
      <c r="F164" s="45"/>
      <c r="G164" s="45"/>
      <c r="H164" s="45"/>
      <c r="I164" s="117"/>
      <c r="J164" s="45"/>
      <c r="K164" s="45"/>
      <c r="L164" s="30"/>
      <c r="M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</sheetData>
  <autoFilter ref="C124:K16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tabSelected="1" workbookViewId="0">
      <selection activeCell="Z133" sqref="Z13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90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14</v>
      </c>
      <c r="I6" s="90"/>
      <c r="L6" s="17"/>
    </row>
    <row r="7" spans="1:46" s="1" customFormat="1" ht="23.25" customHeight="1">
      <c r="B7" s="17"/>
      <c r="E7" s="228" t="str">
        <f>'Rekapitulácia stavby'!K6</f>
        <v>Záchranné, konzervačné a rekonštrukčné stavebné  práce na Fiľakovskom hrade</v>
      </c>
      <c r="F7" s="229"/>
      <c r="G7" s="229"/>
      <c r="H7" s="229"/>
      <c r="I7" s="90"/>
      <c r="L7" s="17"/>
    </row>
    <row r="8" spans="1:46" s="2" customFormat="1" ht="12" customHeight="1">
      <c r="A8" s="29"/>
      <c r="B8" s="30"/>
      <c r="C8" s="29"/>
      <c r="D8" s="24" t="s">
        <v>91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24.75" customHeight="1">
      <c r="A9" s="29"/>
      <c r="B9" s="30"/>
      <c r="C9" s="29"/>
      <c r="D9" s="29"/>
      <c r="E9" s="218" t="s">
        <v>265</v>
      </c>
      <c r="F9" s="227"/>
      <c r="G9" s="227"/>
      <c r="H9" s="227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9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94" t="s">
        <v>20</v>
      </c>
      <c r="J12" s="52" t="str">
        <f>'Rekapitulácia stavby'!AN8</f>
        <v>13. 5. 2020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94" t="s">
        <v>23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25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9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00"/>
      <c r="G18" s="200"/>
      <c r="H18" s="200"/>
      <c r="I18" s="9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9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9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94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33</v>
      </c>
      <c r="F24" s="29"/>
      <c r="G24" s="29"/>
      <c r="H24" s="29"/>
      <c r="I24" s="9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4" t="s">
        <v>1</v>
      </c>
      <c r="F27" s="204"/>
      <c r="G27" s="204"/>
      <c r="H27" s="204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35</v>
      </c>
      <c r="E30" s="29"/>
      <c r="F30" s="29"/>
      <c r="G30" s="29"/>
      <c r="H30" s="29"/>
      <c r="I30" s="93"/>
      <c r="J30" s="68">
        <f>ROUND(J119,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101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39</v>
      </c>
      <c r="E33" s="24" t="s">
        <v>40</v>
      </c>
      <c r="F33" s="103">
        <f>ROUND((SUM(BE119:BE135)),  2)</f>
        <v>0</v>
      </c>
      <c r="G33" s="29"/>
      <c r="H33" s="29"/>
      <c r="I33" s="104">
        <v>0.2</v>
      </c>
      <c r="J33" s="103">
        <f>ROUND(((SUM(BE119:BE135))*I33),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3">
        <f>ROUND((SUM(BF119:BF135)),  2)</f>
        <v>0</v>
      </c>
      <c r="G34" s="29"/>
      <c r="H34" s="29"/>
      <c r="I34" s="104">
        <v>0.2</v>
      </c>
      <c r="J34" s="103">
        <f>ROUND(((SUM(BF119:BF135))*I34),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3">
        <f>ROUND((SUM(BG119:BG135)),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3">
        <f>ROUND((SUM(BH119:BH135)),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3">
        <f>ROUND((SUM(BI119:BI135)),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45</v>
      </c>
      <c r="E39" s="57"/>
      <c r="F39" s="57"/>
      <c r="G39" s="107" t="s">
        <v>46</v>
      </c>
      <c r="H39" s="108" t="s">
        <v>47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3" t="s">
        <v>51</v>
      </c>
      <c r="G61" s="42" t="s">
        <v>50</v>
      </c>
      <c r="H61" s="32"/>
      <c r="I61" s="114"/>
      <c r="J61" s="11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3" t="s">
        <v>51</v>
      </c>
      <c r="G76" s="42" t="s">
        <v>50</v>
      </c>
      <c r="H76" s="32"/>
      <c r="I76" s="114"/>
      <c r="J76" s="11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3.25" customHeight="1">
      <c r="A85" s="29"/>
      <c r="B85" s="30"/>
      <c r="C85" s="29"/>
      <c r="D85" s="29"/>
      <c r="E85" s="228" t="str">
        <f>E7</f>
        <v>Záchranné, konzervačné a rekonštrukčné stavebné  práce na Fiľakovskom hrade</v>
      </c>
      <c r="F85" s="229"/>
      <c r="G85" s="229"/>
      <c r="H85" s="229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24.75" customHeight="1">
      <c r="A87" s="29"/>
      <c r="B87" s="30"/>
      <c r="C87" s="29"/>
      <c r="D87" s="29"/>
      <c r="E87" s="218" t="str">
        <f>E9</f>
        <v xml:space="preserve">2020/02 - Kazematy Stredný hrad - zemné práce 20% z celkového rozsahu prác </v>
      </c>
      <c r="F87" s="227"/>
      <c r="G87" s="227"/>
      <c r="H87" s="227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Hrad Fiľakovo </v>
      </c>
      <c r="G89" s="29"/>
      <c r="H89" s="29"/>
      <c r="I89" s="94" t="s">
        <v>20</v>
      </c>
      <c r="J89" s="52" t="str">
        <f>IF(J12="","",J12)</f>
        <v>13. 5. 2020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94" t="s">
        <v>28</v>
      </c>
      <c r="J91" s="27" t="str">
        <f>E21</f>
        <v xml:space="preserve">Ing. arch. Peter Nižňanský, r.č.1838AA  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94" t="s">
        <v>32</v>
      </c>
      <c r="J92" s="27" t="str">
        <f>E24</f>
        <v xml:space="preserve">Ján Antošík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93</v>
      </c>
      <c r="D94" s="105"/>
      <c r="E94" s="105"/>
      <c r="F94" s="105"/>
      <c r="G94" s="105"/>
      <c r="H94" s="105"/>
      <c r="I94" s="120"/>
      <c r="J94" s="121" t="s">
        <v>94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95</v>
      </c>
      <c r="D96" s="29"/>
      <c r="E96" s="29"/>
      <c r="F96" s="29"/>
      <c r="G96" s="29"/>
      <c r="H96" s="29"/>
      <c r="I96" s="93"/>
      <c r="J96" s="68">
        <f>J119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1:31" s="9" customFormat="1" ht="24.95" customHeight="1">
      <c r="B97" s="123"/>
      <c r="D97" s="124" t="s">
        <v>97</v>
      </c>
      <c r="E97" s="125"/>
      <c r="F97" s="125"/>
      <c r="G97" s="125"/>
      <c r="H97" s="125"/>
      <c r="I97" s="126"/>
      <c r="J97" s="127">
        <f>J120</f>
        <v>0</v>
      </c>
      <c r="L97" s="123"/>
    </row>
    <row r="98" spans="1:31" s="10" customFormat="1" ht="19.899999999999999" customHeight="1">
      <c r="B98" s="128"/>
      <c r="D98" s="129" t="s">
        <v>98</v>
      </c>
      <c r="E98" s="130"/>
      <c r="F98" s="130"/>
      <c r="G98" s="130"/>
      <c r="H98" s="130"/>
      <c r="I98" s="131"/>
      <c r="J98" s="132">
        <f>J121</f>
        <v>0</v>
      </c>
      <c r="L98" s="128"/>
    </row>
    <row r="99" spans="1:31" s="10" customFormat="1" ht="19.899999999999999" customHeight="1">
      <c r="B99" s="128"/>
      <c r="D99" s="129" t="s">
        <v>163</v>
      </c>
      <c r="E99" s="130"/>
      <c r="F99" s="130"/>
      <c r="G99" s="130"/>
      <c r="H99" s="130"/>
      <c r="I99" s="131"/>
      <c r="J99" s="132">
        <f>J134</f>
        <v>0</v>
      </c>
      <c r="L99" s="128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93"/>
      <c r="J100" s="29"/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customHeight="1">
      <c r="A101" s="29"/>
      <c r="B101" s="44"/>
      <c r="C101" s="45"/>
      <c r="D101" s="45"/>
      <c r="E101" s="45"/>
      <c r="F101" s="45"/>
      <c r="G101" s="45"/>
      <c r="H101" s="45"/>
      <c r="I101" s="117"/>
      <c r="J101" s="45"/>
      <c r="K101" s="45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95" customHeight="1">
      <c r="A105" s="29"/>
      <c r="B105" s="46"/>
      <c r="C105" s="47"/>
      <c r="D105" s="47"/>
      <c r="E105" s="47"/>
      <c r="F105" s="47"/>
      <c r="G105" s="47"/>
      <c r="H105" s="47"/>
      <c r="I105" s="118"/>
      <c r="J105" s="47"/>
      <c r="K105" s="47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>
      <c r="A106" s="29"/>
      <c r="B106" s="30"/>
      <c r="C106" s="18" t="s">
        <v>99</v>
      </c>
      <c r="D106" s="29"/>
      <c r="E106" s="29"/>
      <c r="F106" s="29"/>
      <c r="G106" s="29"/>
      <c r="H106" s="29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3.25" customHeight="1">
      <c r="A109" s="29"/>
      <c r="B109" s="30"/>
      <c r="C109" s="29"/>
      <c r="D109" s="29"/>
      <c r="E109" s="228" t="str">
        <f>E7</f>
        <v>Záchranné, konzervačné a rekonštrukčné stavebné  práce na Fiľakovskom hrade</v>
      </c>
      <c r="F109" s="229"/>
      <c r="G109" s="229"/>
      <c r="H109" s="2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91</v>
      </c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75" customHeight="1">
      <c r="A111" s="29"/>
      <c r="B111" s="30"/>
      <c r="C111" s="29"/>
      <c r="D111" s="29"/>
      <c r="E111" s="218" t="str">
        <f>E9</f>
        <v xml:space="preserve">2020/02 - Kazematy Stredný hrad - zemné práce 20% z celkového rozsahu prác </v>
      </c>
      <c r="F111" s="227"/>
      <c r="G111" s="227"/>
      <c r="H111" s="227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 xml:space="preserve">Hrad Fiľakovo </v>
      </c>
      <c r="G113" s="29"/>
      <c r="H113" s="29"/>
      <c r="I113" s="94" t="s">
        <v>20</v>
      </c>
      <c r="J113" s="52" t="str">
        <f>IF(J12="","",J12)</f>
        <v>13. 5. 2020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40.15" customHeight="1">
      <c r="A115" s="29"/>
      <c r="B115" s="30"/>
      <c r="C115" s="24" t="s">
        <v>22</v>
      </c>
      <c r="D115" s="29"/>
      <c r="E115" s="29"/>
      <c r="F115" s="22" t="str">
        <f>E15</f>
        <v xml:space="preserve"> </v>
      </c>
      <c r="G115" s="29"/>
      <c r="H115" s="29"/>
      <c r="I115" s="94" t="s">
        <v>28</v>
      </c>
      <c r="J115" s="27" t="str">
        <f>E21</f>
        <v xml:space="preserve">Ing. arch. Peter Nižňanský, r.č.1838AA  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94" t="s">
        <v>32</v>
      </c>
      <c r="J116" s="27" t="str">
        <f>E24</f>
        <v xml:space="preserve">Ján Antošík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33"/>
      <c r="B118" s="134"/>
      <c r="C118" s="135" t="s">
        <v>100</v>
      </c>
      <c r="D118" s="136" t="s">
        <v>60</v>
      </c>
      <c r="E118" s="136" t="s">
        <v>56</v>
      </c>
      <c r="F118" s="136" t="s">
        <v>57</v>
      </c>
      <c r="G118" s="136" t="s">
        <v>101</v>
      </c>
      <c r="H118" s="136" t="s">
        <v>102</v>
      </c>
      <c r="I118" s="137" t="s">
        <v>103</v>
      </c>
      <c r="J118" s="138" t="s">
        <v>94</v>
      </c>
      <c r="K118" s="139" t="s">
        <v>104</v>
      </c>
      <c r="L118" s="140"/>
      <c r="M118" s="59" t="s">
        <v>1</v>
      </c>
      <c r="N118" s="60" t="s">
        <v>39</v>
      </c>
      <c r="O118" s="60" t="s">
        <v>105</v>
      </c>
      <c r="P118" s="60" t="s">
        <v>106</v>
      </c>
      <c r="Q118" s="60" t="s">
        <v>107</v>
      </c>
      <c r="R118" s="60" t="s">
        <v>108</v>
      </c>
      <c r="S118" s="60" t="s">
        <v>109</v>
      </c>
      <c r="T118" s="61" t="s">
        <v>110</v>
      </c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</row>
    <row r="119" spans="1:65" s="2" customFormat="1" ht="22.9" customHeight="1">
      <c r="A119" s="29"/>
      <c r="B119" s="30"/>
      <c r="C119" s="66" t="s">
        <v>95</v>
      </c>
      <c r="D119" s="29"/>
      <c r="E119" s="29"/>
      <c r="F119" s="29"/>
      <c r="G119" s="29"/>
      <c r="H119" s="29"/>
      <c r="I119" s="93"/>
      <c r="J119" s="141">
        <f>BK119</f>
        <v>0</v>
      </c>
      <c r="K119" s="29"/>
      <c r="L119" s="30"/>
      <c r="M119" s="62"/>
      <c r="N119" s="53"/>
      <c r="O119" s="63"/>
      <c r="P119" s="142">
        <f>P120</f>
        <v>0</v>
      </c>
      <c r="Q119" s="63"/>
      <c r="R119" s="142">
        <f>R120</f>
        <v>0.58065</v>
      </c>
      <c r="S119" s="63"/>
      <c r="T119" s="143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74</v>
      </c>
      <c r="AU119" s="14" t="s">
        <v>96</v>
      </c>
      <c r="BK119" s="144">
        <f>BK120</f>
        <v>0</v>
      </c>
    </row>
    <row r="120" spans="1:65" s="12" customFormat="1" ht="25.9" customHeight="1">
      <c r="B120" s="145"/>
      <c r="D120" s="146" t="s">
        <v>74</v>
      </c>
      <c r="E120" s="147" t="s">
        <v>111</v>
      </c>
      <c r="F120" s="147" t="s">
        <v>112</v>
      </c>
      <c r="I120" s="148"/>
      <c r="J120" s="149">
        <f>BK120</f>
        <v>0</v>
      </c>
      <c r="L120" s="145"/>
      <c r="M120" s="150"/>
      <c r="N120" s="151"/>
      <c r="O120" s="151"/>
      <c r="P120" s="152">
        <f>P121+P134</f>
        <v>0</v>
      </c>
      <c r="Q120" s="151"/>
      <c r="R120" s="152">
        <f>R121+R134</f>
        <v>0.58065</v>
      </c>
      <c r="S120" s="151"/>
      <c r="T120" s="153">
        <f>T121+T134</f>
        <v>0</v>
      </c>
      <c r="AR120" s="146" t="s">
        <v>81</v>
      </c>
      <c r="AT120" s="154" t="s">
        <v>74</v>
      </c>
      <c r="AU120" s="154" t="s">
        <v>75</v>
      </c>
      <c r="AY120" s="146" t="s">
        <v>113</v>
      </c>
      <c r="BK120" s="155">
        <f>BK121+BK134</f>
        <v>0</v>
      </c>
    </row>
    <row r="121" spans="1:65" s="12" customFormat="1" ht="22.9" customHeight="1">
      <c r="B121" s="145"/>
      <c r="D121" s="146" t="s">
        <v>74</v>
      </c>
      <c r="E121" s="156" t="s">
        <v>81</v>
      </c>
      <c r="F121" s="156" t="s">
        <v>114</v>
      </c>
      <c r="I121" s="148"/>
      <c r="J121" s="157">
        <f>BK121</f>
        <v>0</v>
      </c>
      <c r="L121" s="145"/>
      <c r="M121" s="150"/>
      <c r="N121" s="151"/>
      <c r="O121" s="151"/>
      <c r="P121" s="152">
        <f>SUM(P122:P133)</f>
        <v>0</v>
      </c>
      <c r="Q121" s="151"/>
      <c r="R121" s="152">
        <f>SUM(R122:R133)</f>
        <v>0.58065</v>
      </c>
      <c r="S121" s="151"/>
      <c r="T121" s="153">
        <f>SUM(T122:T133)</f>
        <v>0</v>
      </c>
      <c r="AR121" s="146" t="s">
        <v>81</v>
      </c>
      <c r="AT121" s="154" t="s">
        <v>74</v>
      </c>
      <c r="AU121" s="154" t="s">
        <v>81</v>
      </c>
      <c r="AY121" s="146" t="s">
        <v>113</v>
      </c>
      <c r="BK121" s="155">
        <f>SUM(BK122:BK133)</f>
        <v>0</v>
      </c>
    </row>
    <row r="122" spans="1:65" s="2" customFormat="1" ht="24.2" customHeight="1">
      <c r="A122" s="29"/>
      <c r="B122" s="158"/>
      <c r="C122" s="159" t="s">
        <v>81</v>
      </c>
      <c r="D122" s="159" t="s">
        <v>115</v>
      </c>
      <c r="E122" s="160" t="s">
        <v>266</v>
      </c>
      <c r="F122" s="161" t="s">
        <v>267</v>
      </c>
      <c r="G122" s="162" t="s">
        <v>116</v>
      </c>
      <c r="H122" s="163">
        <v>22.6</v>
      </c>
      <c r="I122" s="164"/>
      <c r="J122" s="163">
        <f t="shared" ref="J122:J133" si="0">ROUND(I122*H122,3)</f>
        <v>0</v>
      </c>
      <c r="K122" s="165"/>
      <c r="L122" s="30"/>
      <c r="M122" s="166" t="s">
        <v>1</v>
      </c>
      <c r="N122" s="167" t="s">
        <v>41</v>
      </c>
      <c r="O122" s="55"/>
      <c r="P122" s="168">
        <f t="shared" ref="P122:P133" si="1">O122*H122</f>
        <v>0</v>
      </c>
      <c r="Q122" s="168">
        <v>0</v>
      </c>
      <c r="R122" s="168">
        <f t="shared" ref="R122:R133" si="2">Q122*H122</f>
        <v>0</v>
      </c>
      <c r="S122" s="168">
        <v>0</v>
      </c>
      <c r="T122" s="169">
        <f t="shared" ref="T122:T133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0" t="s">
        <v>117</v>
      </c>
      <c r="AT122" s="170" t="s">
        <v>115</v>
      </c>
      <c r="AU122" s="170" t="s">
        <v>118</v>
      </c>
      <c r="AY122" s="14" t="s">
        <v>113</v>
      </c>
      <c r="BE122" s="171">
        <f t="shared" ref="BE122:BE133" si="4">IF(N122="základná",J122,0)</f>
        <v>0</v>
      </c>
      <c r="BF122" s="171">
        <f t="shared" ref="BF122:BF133" si="5">IF(N122="znížená",J122,0)</f>
        <v>0</v>
      </c>
      <c r="BG122" s="171">
        <f t="shared" ref="BG122:BG133" si="6">IF(N122="zákl. prenesená",J122,0)</f>
        <v>0</v>
      </c>
      <c r="BH122" s="171">
        <f t="shared" ref="BH122:BH133" si="7">IF(N122="zníž. prenesená",J122,0)</f>
        <v>0</v>
      </c>
      <c r="BI122" s="171">
        <f t="shared" ref="BI122:BI133" si="8">IF(N122="nulová",J122,0)</f>
        <v>0</v>
      </c>
      <c r="BJ122" s="14" t="s">
        <v>118</v>
      </c>
      <c r="BK122" s="172">
        <f t="shared" ref="BK122:BK133" si="9">ROUND(I122*H122,3)</f>
        <v>0</v>
      </c>
      <c r="BL122" s="14" t="s">
        <v>117</v>
      </c>
      <c r="BM122" s="170" t="s">
        <v>268</v>
      </c>
    </row>
    <row r="123" spans="1:65" s="2" customFormat="1" ht="24.2" customHeight="1">
      <c r="A123" s="29"/>
      <c r="B123" s="158"/>
      <c r="C123" s="159" t="s">
        <v>118</v>
      </c>
      <c r="D123" s="159" t="s">
        <v>115</v>
      </c>
      <c r="E123" s="160" t="s">
        <v>269</v>
      </c>
      <c r="F123" s="161" t="s">
        <v>270</v>
      </c>
      <c r="G123" s="162" t="s">
        <v>116</v>
      </c>
      <c r="H123" s="163">
        <v>22.6</v>
      </c>
      <c r="I123" s="164"/>
      <c r="J123" s="163">
        <f t="shared" si="0"/>
        <v>0</v>
      </c>
      <c r="K123" s="165"/>
      <c r="L123" s="30"/>
      <c r="M123" s="166" t="s">
        <v>1</v>
      </c>
      <c r="N123" s="167" t="s">
        <v>41</v>
      </c>
      <c r="O123" s="55"/>
      <c r="P123" s="168">
        <f t="shared" si="1"/>
        <v>0</v>
      </c>
      <c r="Q123" s="168">
        <v>0</v>
      </c>
      <c r="R123" s="168">
        <f t="shared" si="2"/>
        <v>0</v>
      </c>
      <c r="S123" s="168">
        <v>0</v>
      </c>
      <c r="T123" s="16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0" t="s">
        <v>117</v>
      </c>
      <c r="AT123" s="170" t="s">
        <v>115</v>
      </c>
      <c r="AU123" s="170" t="s">
        <v>118</v>
      </c>
      <c r="AY123" s="14" t="s">
        <v>113</v>
      </c>
      <c r="BE123" s="171">
        <f t="shared" si="4"/>
        <v>0</v>
      </c>
      <c r="BF123" s="171">
        <f t="shared" si="5"/>
        <v>0</v>
      </c>
      <c r="BG123" s="171">
        <f t="shared" si="6"/>
        <v>0</v>
      </c>
      <c r="BH123" s="171">
        <f t="shared" si="7"/>
        <v>0</v>
      </c>
      <c r="BI123" s="171">
        <f t="shared" si="8"/>
        <v>0</v>
      </c>
      <c r="BJ123" s="14" t="s">
        <v>118</v>
      </c>
      <c r="BK123" s="172">
        <f t="shared" si="9"/>
        <v>0</v>
      </c>
      <c r="BL123" s="14" t="s">
        <v>117</v>
      </c>
      <c r="BM123" s="170" t="s">
        <v>271</v>
      </c>
    </row>
    <row r="124" spans="1:65" s="2" customFormat="1" ht="24.2" customHeight="1">
      <c r="A124" s="29"/>
      <c r="B124" s="158"/>
      <c r="C124" s="159" t="s">
        <v>119</v>
      </c>
      <c r="D124" s="159" t="s">
        <v>115</v>
      </c>
      <c r="E124" s="160" t="s">
        <v>131</v>
      </c>
      <c r="F124" s="161" t="s">
        <v>132</v>
      </c>
      <c r="G124" s="162" t="s">
        <v>116</v>
      </c>
      <c r="H124" s="163">
        <v>22.6</v>
      </c>
      <c r="I124" s="164"/>
      <c r="J124" s="163">
        <f t="shared" si="0"/>
        <v>0</v>
      </c>
      <c r="K124" s="165"/>
      <c r="L124" s="30"/>
      <c r="M124" s="166" t="s">
        <v>1</v>
      </c>
      <c r="N124" s="167" t="s">
        <v>41</v>
      </c>
      <c r="O124" s="55"/>
      <c r="P124" s="168">
        <f t="shared" si="1"/>
        <v>0</v>
      </c>
      <c r="Q124" s="168">
        <v>0</v>
      </c>
      <c r="R124" s="168">
        <f t="shared" si="2"/>
        <v>0</v>
      </c>
      <c r="S124" s="168">
        <v>0</v>
      </c>
      <c r="T124" s="16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0" t="s">
        <v>117</v>
      </c>
      <c r="AT124" s="170" t="s">
        <v>115</v>
      </c>
      <c r="AU124" s="170" t="s">
        <v>118</v>
      </c>
      <c r="AY124" s="14" t="s">
        <v>113</v>
      </c>
      <c r="BE124" s="171">
        <f t="shared" si="4"/>
        <v>0</v>
      </c>
      <c r="BF124" s="171">
        <f t="shared" si="5"/>
        <v>0</v>
      </c>
      <c r="BG124" s="171">
        <f t="shared" si="6"/>
        <v>0</v>
      </c>
      <c r="BH124" s="171">
        <f t="shared" si="7"/>
        <v>0</v>
      </c>
      <c r="BI124" s="171">
        <f t="shared" si="8"/>
        <v>0</v>
      </c>
      <c r="BJ124" s="14" t="s">
        <v>118</v>
      </c>
      <c r="BK124" s="172">
        <f t="shared" si="9"/>
        <v>0</v>
      </c>
      <c r="BL124" s="14" t="s">
        <v>117</v>
      </c>
      <c r="BM124" s="170" t="s">
        <v>272</v>
      </c>
    </row>
    <row r="125" spans="1:65" s="2" customFormat="1" ht="24.2" customHeight="1">
      <c r="A125" s="29"/>
      <c r="B125" s="158"/>
      <c r="C125" s="159" t="s">
        <v>117</v>
      </c>
      <c r="D125" s="159" t="s">
        <v>115</v>
      </c>
      <c r="E125" s="160" t="s">
        <v>273</v>
      </c>
      <c r="F125" s="161" t="s">
        <v>274</v>
      </c>
      <c r="G125" s="162" t="s">
        <v>116</v>
      </c>
      <c r="H125" s="163">
        <v>22.6</v>
      </c>
      <c r="I125" s="164"/>
      <c r="J125" s="163">
        <f t="shared" si="0"/>
        <v>0</v>
      </c>
      <c r="K125" s="165"/>
      <c r="L125" s="30"/>
      <c r="M125" s="166" t="s">
        <v>1</v>
      </c>
      <c r="N125" s="167" t="s">
        <v>41</v>
      </c>
      <c r="O125" s="55"/>
      <c r="P125" s="168">
        <f t="shared" si="1"/>
        <v>0</v>
      </c>
      <c r="Q125" s="168">
        <v>0</v>
      </c>
      <c r="R125" s="168">
        <f t="shared" si="2"/>
        <v>0</v>
      </c>
      <c r="S125" s="168">
        <v>0</v>
      </c>
      <c r="T125" s="16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117</v>
      </c>
      <c r="AT125" s="170" t="s">
        <v>115</v>
      </c>
      <c r="AU125" s="170" t="s">
        <v>118</v>
      </c>
      <c r="AY125" s="14" t="s">
        <v>113</v>
      </c>
      <c r="BE125" s="171">
        <f t="shared" si="4"/>
        <v>0</v>
      </c>
      <c r="BF125" s="171">
        <f t="shared" si="5"/>
        <v>0</v>
      </c>
      <c r="BG125" s="171">
        <f t="shared" si="6"/>
        <v>0</v>
      </c>
      <c r="BH125" s="171">
        <f t="shared" si="7"/>
        <v>0</v>
      </c>
      <c r="BI125" s="171">
        <f t="shared" si="8"/>
        <v>0</v>
      </c>
      <c r="BJ125" s="14" t="s">
        <v>118</v>
      </c>
      <c r="BK125" s="172">
        <f t="shared" si="9"/>
        <v>0</v>
      </c>
      <c r="BL125" s="14" t="s">
        <v>117</v>
      </c>
      <c r="BM125" s="170" t="s">
        <v>275</v>
      </c>
    </row>
    <row r="126" spans="1:65" s="2" customFormat="1" ht="14.45" customHeight="1">
      <c r="A126" s="29"/>
      <c r="B126" s="158"/>
      <c r="C126" s="159" t="s">
        <v>120</v>
      </c>
      <c r="D126" s="159" t="s">
        <v>115</v>
      </c>
      <c r="E126" s="160" t="s">
        <v>276</v>
      </c>
      <c r="F126" s="161" t="s">
        <v>277</v>
      </c>
      <c r="G126" s="162" t="s">
        <v>116</v>
      </c>
      <c r="H126" s="163">
        <v>3.3180000000000001</v>
      </c>
      <c r="I126" s="164"/>
      <c r="J126" s="163">
        <f t="shared" si="0"/>
        <v>0</v>
      </c>
      <c r="K126" s="165"/>
      <c r="L126" s="30"/>
      <c r="M126" s="166" t="s">
        <v>1</v>
      </c>
      <c r="N126" s="167" t="s">
        <v>41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117</v>
      </c>
      <c r="AT126" s="170" t="s">
        <v>115</v>
      </c>
      <c r="AU126" s="170" t="s">
        <v>118</v>
      </c>
      <c r="AY126" s="14" t="s">
        <v>113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118</v>
      </c>
      <c r="BK126" s="172">
        <f t="shared" si="9"/>
        <v>0</v>
      </c>
      <c r="BL126" s="14" t="s">
        <v>117</v>
      </c>
      <c r="BM126" s="170" t="s">
        <v>278</v>
      </c>
    </row>
    <row r="127" spans="1:65" s="2" customFormat="1" ht="14.45" customHeight="1">
      <c r="A127" s="29"/>
      <c r="B127" s="158"/>
      <c r="C127" s="173" t="s">
        <v>121</v>
      </c>
      <c r="D127" s="173" t="s">
        <v>137</v>
      </c>
      <c r="E127" s="174" t="s">
        <v>279</v>
      </c>
      <c r="F127" s="175" t="s">
        <v>280</v>
      </c>
      <c r="G127" s="176" t="s">
        <v>138</v>
      </c>
      <c r="H127" s="177">
        <v>29.61</v>
      </c>
      <c r="I127" s="178"/>
      <c r="J127" s="177">
        <f t="shared" si="0"/>
        <v>0</v>
      </c>
      <c r="K127" s="179"/>
      <c r="L127" s="180"/>
      <c r="M127" s="181" t="s">
        <v>1</v>
      </c>
      <c r="N127" s="182" t="s">
        <v>41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124</v>
      </c>
      <c r="AT127" s="170" t="s">
        <v>137</v>
      </c>
      <c r="AU127" s="170" t="s">
        <v>118</v>
      </c>
      <c r="AY127" s="14" t="s">
        <v>113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118</v>
      </c>
      <c r="BK127" s="172">
        <f t="shared" si="9"/>
        <v>0</v>
      </c>
      <c r="BL127" s="14" t="s">
        <v>117</v>
      </c>
      <c r="BM127" s="170" t="s">
        <v>281</v>
      </c>
    </row>
    <row r="128" spans="1:65" s="2" customFormat="1" ht="24.2" customHeight="1">
      <c r="A128" s="29"/>
      <c r="B128" s="158"/>
      <c r="C128" s="159" t="s">
        <v>122</v>
      </c>
      <c r="D128" s="159" t="s">
        <v>115</v>
      </c>
      <c r="E128" s="160" t="s">
        <v>282</v>
      </c>
      <c r="F128" s="161" t="s">
        <v>283</v>
      </c>
      <c r="G128" s="162" t="s">
        <v>116</v>
      </c>
      <c r="H128" s="163">
        <v>22.6</v>
      </c>
      <c r="I128" s="164"/>
      <c r="J128" s="163">
        <f t="shared" si="0"/>
        <v>0</v>
      </c>
      <c r="K128" s="165"/>
      <c r="L128" s="30"/>
      <c r="M128" s="166" t="s">
        <v>1</v>
      </c>
      <c r="N128" s="167" t="s">
        <v>41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117</v>
      </c>
      <c r="AT128" s="170" t="s">
        <v>115</v>
      </c>
      <c r="AU128" s="170" t="s">
        <v>118</v>
      </c>
      <c r="AY128" s="14" t="s">
        <v>113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118</v>
      </c>
      <c r="BK128" s="172">
        <f t="shared" si="9"/>
        <v>0</v>
      </c>
      <c r="BL128" s="14" t="s">
        <v>117</v>
      </c>
      <c r="BM128" s="170" t="s">
        <v>284</v>
      </c>
    </row>
    <row r="129" spans="1:65" s="2" customFormat="1" ht="24.2" customHeight="1">
      <c r="A129" s="29"/>
      <c r="B129" s="158"/>
      <c r="C129" s="159" t="s">
        <v>124</v>
      </c>
      <c r="D129" s="159" t="s">
        <v>115</v>
      </c>
      <c r="E129" s="160" t="s">
        <v>285</v>
      </c>
      <c r="F129" s="161" t="s">
        <v>286</v>
      </c>
      <c r="G129" s="162" t="s">
        <v>123</v>
      </c>
      <c r="H129" s="163">
        <v>165.9</v>
      </c>
      <c r="I129" s="164"/>
      <c r="J129" s="163">
        <f t="shared" si="0"/>
        <v>0</v>
      </c>
      <c r="K129" s="165"/>
      <c r="L129" s="30"/>
      <c r="M129" s="166" t="s">
        <v>1</v>
      </c>
      <c r="N129" s="167" t="s">
        <v>41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117</v>
      </c>
      <c r="AT129" s="170" t="s">
        <v>115</v>
      </c>
      <c r="AU129" s="170" t="s">
        <v>118</v>
      </c>
      <c r="AY129" s="14" t="s">
        <v>113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118</v>
      </c>
      <c r="BK129" s="172">
        <f t="shared" si="9"/>
        <v>0</v>
      </c>
      <c r="BL129" s="14" t="s">
        <v>117</v>
      </c>
      <c r="BM129" s="170" t="s">
        <v>287</v>
      </c>
    </row>
    <row r="130" spans="1:65" s="2" customFormat="1" ht="14.45" customHeight="1">
      <c r="A130" s="29"/>
      <c r="B130" s="158"/>
      <c r="C130" s="173" t="s">
        <v>125</v>
      </c>
      <c r="D130" s="173" t="s">
        <v>137</v>
      </c>
      <c r="E130" s="174" t="s">
        <v>288</v>
      </c>
      <c r="F130" s="175" t="s">
        <v>289</v>
      </c>
      <c r="G130" s="176" t="s">
        <v>123</v>
      </c>
      <c r="H130" s="177">
        <v>165.9</v>
      </c>
      <c r="I130" s="178"/>
      <c r="J130" s="177">
        <f t="shared" si="0"/>
        <v>0</v>
      </c>
      <c r="K130" s="179"/>
      <c r="L130" s="180"/>
      <c r="M130" s="181" t="s">
        <v>1</v>
      </c>
      <c r="N130" s="182" t="s">
        <v>41</v>
      </c>
      <c r="O130" s="55"/>
      <c r="P130" s="168">
        <f t="shared" si="1"/>
        <v>0</v>
      </c>
      <c r="Q130" s="168">
        <v>3.5000000000000001E-3</v>
      </c>
      <c r="R130" s="168">
        <f t="shared" si="2"/>
        <v>0.58065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124</v>
      </c>
      <c r="AT130" s="170" t="s">
        <v>137</v>
      </c>
      <c r="AU130" s="170" t="s">
        <v>118</v>
      </c>
      <c r="AY130" s="14" t="s">
        <v>113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118</v>
      </c>
      <c r="BK130" s="172">
        <f t="shared" si="9"/>
        <v>0</v>
      </c>
      <c r="BL130" s="14" t="s">
        <v>117</v>
      </c>
      <c r="BM130" s="170" t="s">
        <v>290</v>
      </c>
    </row>
    <row r="131" spans="1:65" s="2" customFormat="1" ht="14.45" customHeight="1">
      <c r="A131" s="29"/>
      <c r="B131" s="158"/>
      <c r="C131" s="159" t="s">
        <v>126</v>
      </c>
      <c r="D131" s="159" t="s">
        <v>115</v>
      </c>
      <c r="E131" s="160" t="s">
        <v>291</v>
      </c>
      <c r="F131" s="161" t="s">
        <v>292</v>
      </c>
      <c r="G131" s="162" t="s">
        <v>123</v>
      </c>
      <c r="H131" s="163">
        <v>165.9</v>
      </c>
      <c r="I131" s="164"/>
      <c r="J131" s="163">
        <f t="shared" si="0"/>
        <v>0</v>
      </c>
      <c r="K131" s="165"/>
      <c r="L131" s="30"/>
      <c r="M131" s="166" t="s">
        <v>1</v>
      </c>
      <c r="N131" s="167" t="s">
        <v>41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117</v>
      </c>
      <c r="AT131" s="170" t="s">
        <v>115</v>
      </c>
      <c r="AU131" s="170" t="s">
        <v>118</v>
      </c>
      <c r="AY131" s="14" t="s">
        <v>113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118</v>
      </c>
      <c r="BK131" s="172">
        <f t="shared" si="9"/>
        <v>0</v>
      </c>
      <c r="BL131" s="14" t="s">
        <v>117</v>
      </c>
      <c r="BM131" s="170" t="s">
        <v>293</v>
      </c>
    </row>
    <row r="132" spans="1:65" s="2" customFormat="1" ht="14.45" customHeight="1">
      <c r="A132" s="29"/>
      <c r="B132" s="158"/>
      <c r="C132" s="159" t="s">
        <v>127</v>
      </c>
      <c r="D132" s="159" t="s">
        <v>115</v>
      </c>
      <c r="E132" s="160" t="s">
        <v>294</v>
      </c>
      <c r="F132" s="161" t="s">
        <v>295</v>
      </c>
      <c r="G132" s="162" t="s">
        <v>123</v>
      </c>
      <c r="H132" s="163">
        <v>165.9</v>
      </c>
      <c r="I132" s="164"/>
      <c r="J132" s="163">
        <f t="shared" si="0"/>
        <v>0</v>
      </c>
      <c r="K132" s="165"/>
      <c r="L132" s="30"/>
      <c r="M132" s="166" t="s">
        <v>1</v>
      </c>
      <c r="N132" s="167" t="s">
        <v>41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117</v>
      </c>
      <c r="AT132" s="170" t="s">
        <v>115</v>
      </c>
      <c r="AU132" s="170" t="s">
        <v>118</v>
      </c>
      <c r="AY132" s="14" t="s">
        <v>113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118</v>
      </c>
      <c r="BK132" s="172">
        <f t="shared" si="9"/>
        <v>0</v>
      </c>
      <c r="BL132" s="14" t="s">
        <v>117</v>
      </c>
      <c r="BM132" s="170" t="s">
        <v>296</v>
      </c>
    </row>
    <row r="133" spans="1:65" s="2" customFormat="1" ht="14.45" customHeight="1">
      <c r="A133" s="29"/>
      <c r="B133" s="158"/>
      <c r="C133" s="159" t="s">
        <v>128</v>
      </c>
      <c r="D133" s="159" t="s">
        <v>115</v>
      </c>
      <c r="E133" s="160" t="s">
        <v>297</v>
      </c>
      <c r="F133" s="161" t="s">
        <v>298</v>
      </c>
      <c r="G133" s="162" t="s">
        <v>299</v>
      </c>
      <c r="H133" s="163">
        <v>1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41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117</v>
      </c>
      <c r="AT133" s="170" t="s">
        <v>115</v>
      </c>
      <c r="AU133" s="170" t="s">
        <v>118</v>
      </c>
      <c r="AY133" s="14" t="s">
        <v>113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118</v>
      </c>
      <c r="BK133" s="172">
        <f t="shared" si="9"/>
        <v>0</v>
      </c>
      <c r="BL133" s="14" t="s">
        <v>117</v>
      </c>
      <c r="BM133" s="170" t="s">
        <v>300</v>
      </c>
    </row>
    <row r="134" spans="1:65" s="12" customFormat="1" ht="22.9" customHeight="1">
      <c r="B134" s="145"/>
      <c r="D134" s="146" t="s">
        <v>74</v>
      </c>
      <c r="E134" s="156" t="s">
        <v>152</v>
      </c>
      <c r="F134" s="156" t="s">
        <v>202</v>
      </c>
      <c r="I134" s="148"/>
      <c r="J134" s="157">
        <f>BK134</f>
        <v>0</v>
      </c>
      <c r="L134" s="145"/>
      <c r="M134" s="150"/>
      <c r="N134" s="151"/>
      <c r="O134" s="151"/>
      <c r="P134" s="152">
        <f>P135</f>
        <v>0</v>
      </c>
      <c r="Q134" s="151"/>
      <c r="R134" s="152">
        <f>R135</f>
        <v>0</v>
      </c>
      <c r="S134" s="151"/>
      <c r="T134" s="153">
        <f>T135</f>
        <v>0</v>
      </c>
      <c r="AR134" s="146" t="s">
        <v>81</v>
      </c>
      <c r="AT134" s="154" t="s">
        <v>74</v>
      </c>
      <c r="AU134" s="154" t="s">
        <v>81</v>
      </c>
      <c r="AY134" s="146" t="s">
        <v>113</v>
      </c>
      <c r="BK134" s="155">
        <f>BK135</f>
        <v>0</v>
      </c>
    </row>
    <row r="135" spans="1:65" s="2" customFormat="1" ht="24.2" customHeight="1">
      <c r="A135" s="29"/>
      <c r="B135" s="158"/>
      <c r="C135" s="159" t="s">
        <v>129</v>
      </c>
      <c r="D135" s="159" t="s">
        <v>115</v>
      </c>
      <c r="E135" s="160" t="s">
        <v>203</v>
      </c>
      <c r="F135" s="161" t="s">
        <v>204</v>
      </c>
      <c r="G135" s="162" t="s">
        <v>138</v>
      </c>
      <c r="H135" s="163">
        <v>0.58099999999999996</v>
      </c>
      <c r="I135" s="164"/>
      <c r="J135" s="163">
        <f>ROUND(I135*H135,3)</f>
        <v>0</v>
      </c>
      <c r="K135" s="165"/>
      <c r="L135" s="30"/>
      <c r="M135" s="183" t="s">
        <v>1</v>
      </c>
      <c r="N135" s="184" t="s">
        <v>41</v>
      </c>
      <c r="O135" s="185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117</v>
      </c>
      <c r="AT135" s="170" t="s">
        <v>115</v>
      </c>
      <c r="AU135" s="170" t="s">
        <v>118</v>
      </c>
      <c r="AY135" s="14" t="s">
        <v>113</v>
      </c>
      <c r="BE135" s="171">
        <f>IF(N135="základná",J135,0)</f>
        <v>0</v>
      </c>
      <c r="BF135" s="171">
        <f>IF(N135="znížená",J135,0)</f>
        <v>0</v>
      </c>
      <c r="BG135" s="171">
        <f>IF(N135="zákl. prenesená",J135,0)</f>
        <v>0</v>
      </c>
      <c r="BH135" s="171">
        <f>IF(N135="zníž. prenesená",J135,0)</f>
        <v>0</v>
      </c>
      <c r="BI135" s="171">
        <f>IF(N135="nulová",J135,0)</f>
        <v>0</v>
      </c>
      <c r="BJ135" s="14" t="s">
        <v>118</v>
      </c>
      <c r="BK135" s="172">
        <f>ROUND(I135*H135,3)</f>
        <v>0</v>
      </c>
      <c r="BL135" s="14" t="s">
        <v>117</v>
      </c>
      <c r="BM135" s="170" t="s">
        <v>301</v>
      </c>
    </row>
    <row r="136" spans="1:65" s="2" customFormat="1" ht="6.95" customHeight="1">
      <c r="A136" s="29"/>
      <c r="B136" s="44"/>
      <c r="C136" s="45"/>
      <c r="D136" s="45"/>
      <c r="E136" s="45"/>
      <c r="F136" s="45"/>
      <c r="G136" s="45"/>
      <c r="H136" s="45"/>
      <c r="I136" s="117"/>
      <c r="J136" s="45"/>
      <c r="K136" s="45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18:K13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2020-01 - Kazematy Strený...</vt:lpstr>
      <vt:lpstr>2020-02 - Kazematy Stredn...</vt:lpstr>
      <vt:lpstr>'2020-01 - Kazematy Strený...'!Názvy_tlače</vt:lpstr>
      <vt:lpstr>'2020-02 - Kazematy Stredn...'!Názvy_tlače</vt:lpstr>
      <vt:lpstr>'Rekapitulácia stavby'!Názvy_tlače</vt:lpstr>
      <vt:lpstr>'2020-01 - Kazematy Strený...'!Oblasť_tlače</vt:lpstr>
      <vt:lpstr>'2020-02 - Kazematy Stredn...'!Oblasť_tlače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DESKTOP-5BP3D6G\REKONBAU-R</dc:creator>
  <cp:lastModifiedBy>VANKO Ivan</cp:lastModifiedBy>
  <dcterms:created xsi:type="dcterms:W3CDTF">2020-05-13T13:30:55Z</dcterms:created>
  <dcterms:modified xsi:type="dcterms:W3CDTF">2020-05-14T09:08:34Z</dcterms:modified>
</cp:coreProperties>
</file>